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codeName="ThisWorkbook" defaultThemeVersion="166925"/>
  <mc:AlternateContent xmlns:mc="http://schemas.openxmlformats.org/markup-compatibility/2006">
    <mc:Choice Requires="x15">
      <x15ac:absPath xmlns:x15ac="http://schemas.microsoft.com/office/spreadsheetml/2010/11/ac" url="S:\TIF\TIF Training\TIF Training Videos\How to Monitor the Six-Year Rule\"/>
    </mc:Choice>
  </mc:AlternateContent>
  <xr:revisionPtr revIDLastSave="0" documentId="13_ncr:1_{6C875E88-2F2F-4ADA-B1BB-1CA5C51D7D30}" xr6:coauthVersionLast="47" xr6:coauthVersionMax="47" xr10:uidLastSave="{00000000-0000-0000-0000-000000000000}"/>
  <workbookProtection lockStructure="1"/>
  <bookViews>
    <workbookView xWindow="3330" yWindow="0" windowWidth="25515" windowHeight="15540" firstSheet="3" activeTab="3" xr2:uid="{C727960C-DB81-429C-8D05-3FA3CB06A3AD}"/>
  </bookViews>
  <sheets>
    <sheet name="Variables" sheetId="7" state="hidden" r:id="rId1"/>
    <sheet name="Lists" sheetId="4" state="hidden" r:id="rId2"/>
    <sheet name="Validation" sheetId="5" state="hidden" r:id="rId3"/>
    <sheet name="Calculator" sheetId="1" r:id="rId4"/>
    <sheet name="Instructions" sheetId="6" r:id="rId5"/>
    <sheet name="Sheet2" sheetId="2" state="hidden" r:id="rId6"/>
  </sheets>
  <definedNames>
    <definedName name="_xlnm._FilterDatabase" localSheetId="1" hidden="1">Lists!$P$1:$R$28</definedName>
    <definedName name="DistrictType">Lists!$M$2:$M$7</definedName>
    <definedName name="_xlnm.Extract" localSheetId="1">Lists!$S$1:$U$1</definedName>
    <definedName name="_xlnm.Print_Area" localSheetId="3">Calculator!$A$1:$B$57</definedName>
    <definedName name="SODistrictType">Lists!$M$1:$M$7</definedName>
    <definedName name="SOYesNo">Lists!$K$1:$K$3</definedName>
    <definedName name="YesNo">Lists!$K$2:$K$3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5" l="1"/>
  <c r="G41" i="5"/>
  <c r="F36" i="5"/>
  <c r="G36" i="5"/>
  <c r="F31" i="5"/>
  <c r="G31" i="5"/>
  <c r="F26" i="5"/>
  <c r="G26" i="5"/>
  <c r="D17" i="5"/>
  <c r="A12" i="7"/>
  <c r="D4" i="5"/>
  <c r="J4" i="5" s="1"/>
  <c r="G4" i="5"/>
  <c r="F4" i="5"/>
  <c r="B17" i="1"/>
  <c r="F5" i="5"/>
  <c r="F6" i="5"/>
  <c r="F7" i="5"/>
  <c r="F8" i="5"/>
  <c r="D8" i="5"/>
  <c r="J8" i="5" s="1"/>
  <c r="D7" i="5"/>
  <c r="I7" i="5" s="1"/>
  <c r="D6" i="5"/>
  <c r="J6" i="5" s="1"/>
  <c r="D5" i="5"/>
  <c r="G6" i="5"/>
  <c r="G7" i="5"/>
  <c r="G8" i="5"/>
  <c r="G5" i="5"/>
  <c r="H7" i="5" l="1"/>
  <c r="H5" i="5"/>
  <c r="H6" i="5"/>
  <c r="A10" i="7"/>
  <c r="B11" i="1" s="1"/>
  <c r="J7" i="5"/>
  <c r="H8" i="5"/>
  <c r="J5" i="5"/>
  <c r="G11" i="5"/>
  <c r="F11" i="5"/>
  <c r="F9" i="5"/>
  <c r="G9" i="5"/>
  <c r="F10" i="5"/>
  <c r="G10" i="5"/>
  <c r="F12" i="5"/>
  <c r="G12" i="5"/>
  <c r="F13" i="5"/>
  <c r="G13" i="5"/>
  <c r="F14" i="5"/>
  <c r="G14" i="5"/>
  <c r="F15" i="5"/>
  <c r="G15" i="5"/>
  <c r="F16" i="5"/>
  <c r="G16" i="5"/>
  <c r="F17" i="5"/>
  <c r="G17" i="5"/>
  <c r="F18" i="5"/>
  <c r="G18" i="5"/>
  <c r="F19" i="5"/>
  <c r="G19" i="5"/>
  <c r="F20" i="5"/>
  <c r="G20" i="5"/>
  <c r="F21" i="5"/>
  <c r="G21" i="5"/>
  <c r="F22" i="5"/>
  <c r="G22" i="5"/>
  <c r="F23" i="5"/>
  <c r="G23" i="5"/>
  <c r="F24" i="5"/>
  <c r="G24" i="5"/>
  <c r="F25" i="5"/>
  <c r="G25" i="5"/>
  <c r="F27" i="5"/>
  <c r="G27" i="5"/>
  <c r="F28" i="5"/>
  <c r="G28" i="5"/>
  <c r="F29" i="5"/>
  <c r="G29" i="5"/>
  <c r="F30" i="5"/>
  <c r="G30" i="5"/>
  <c r="F32" i="5"/>
  <c r="G32" i="5"/>
  <c r="F33" i="5"/>
  <c r="G33" i="5"/>
  <c r="F34" i="5"/>
  <c r="G34" i="5"/>
  <c r="F35" i="5"/>
  <c r="G35" i="5"/>
  <c r="F37" i="5"/>
  <c r="G37" i="5"/>
  <c r="F38" i="5"/>
  <c r="G38" i="5"/>
  <c r="F39" i="5"/>
  <c r="G39" i="5"/>
  <c r="F40" i="5"/>
  <c r="G40" i="5"/>
  <c r="F42" i="5"/>
  <c r="G42" i="5"/>
  <c r="F43" i="5"/>
  <c r="G43" i="5"/>
  <c r="F44" i="5"/>
  <c r="G44" i="5"/>
  <c r="F3" i="5"/>
  <c r="G3" i="5"/>
  <c r="G2" i="5"/>
  <c r="F2" i="5"/>
  <c r="D42" i="5"/>
  <c r="D32" i="5"/>
  <c r="D37" i="5"/>
  <c r="J37" i="5" s="1"/>
  <c r="D38" i="5"/>
  <c r="J38" i="5" s="1"/>
  <c r="D33" i="5"/>
  <c r="J33" i="5" s="1"/>
  <c r="D28" i="5"/>
  <c r="I28" i="5" s="1"/>
  <c r="D27" i="5"/>
  <c r="J27" i="5" s="1"/>
  <c r="I8" i="5"/>
  <c r="I5" i="5"/>
  <c r="I6" i="5"/>
  <c r="H4" i="5"/>
  <c r="I4" i="5"/>
  <c r="J42" i="5" l="1"/>
  <c r="J32" i="5"/>
  <c r="J28" i="5"/>
  <c r="B12" i="1"/>
  <c r="D41" i="5" s="1"/>
  <c r="H41" i="5" s="1"/>
  <c r="D44" i="5"/>
  <c r="D43" i="5"/>
  <c r="D40" i="5"/>
  <c r="D39" i="5"/>
  <c r="D35" i="5"/>
  <c r="D34" i="5"/>
  <c r="D30" i="5"/>
  <c r="D29" i="5"/>
  <c r="D25" i="5"/>
  <c r="D24" i="5"/>
  <c r="J24" i="5" s="1"/>
  <c r="J17" i="5"/>
  <c r="B24" i="1"/>
  <c r="B30" i="1" s="1"/>
  <c r="D9" i="5"/>
  <c r="H9" i="5" s="1"/>
  <c r="D3" i="5"/>
  <c r="J3" i="5" s="1"/>
  <c r="D2" i="5"/>
  <c r="J2" i="5" s="1"/>
  <c r="H38" i="5"/>
  <c r="I38" i="5"/>
  <c r="H33" i="5"/>
  <c r="I33" i="5"/>
  <c r="H28" i="5"/>
  <c r="H32" i="5"/>
  <c r="I32" i="5"/>
  <c r="H27" i="5"/>
  <c r="I37" i="5"/>
  <c r="I27" i="5"/>
  <c r="H37" i="5"/>
  <c r="I42" i="5"/>
  <c r="H42" i="5"/>
  <c r="I25" i="5"/>
  <c r="J41" i="5" l="1"/>
  <c r="D31" i="5"/>
  <c r="J31" i="5" s="1"/>
  <c r="D36" i="5"/>
  <c r="I36" i="5" s="1"/>
  <c r="D16" i="5"/>
  <c r="J16" i="5" s="1"/>
  <c r="D26" i="5"/>
  <c r="H26" i="5" s="1"/>
  <c r="B29" i="1"/>
  <c r="D12" i="5"/>
  <c r="J12" i="5" s="1"/>
  <c r="D21" i="5"/>
  <c r="J21" i="5" s="1"/>
  <c r="D20" i="5"/>
  <c r="I20" i="5" s="1"/>
  <c r="D19" i="5"/>
  <c r="J19" i="5" s="1"/>
  <c r="D13" i="5"/>
  <c r="J13" i="5" s="1"/>
  <c r="D18" i="5"/>
  <c r="J18" i="5" s="1"/>
  <c r="D15" i="5"/>
  <c r="J15" i="5" s="1"/>
  <c r="D14" i="5"/>
  <c r="J14" i="5" s="1"/>
  <c r="D10" i="5"/>
  <c r="D11" i="5"/>
  <c r="I11" i="5" s="1"/>
  <c r="H39" i="5"/>
  <c r="J39" i="5"/>
  <c r="J40" i="5"/>
  <c r="H43" i="5"/>
  <c r="J43" i="5"/>
  <c r="J35" i="5"/>
  <c r="H35" i="5"/>
  <c r="J44" i="5"/>
  <c r="H44" i="5"/>
  <c r="H34" i="5"/>
  <c r="J34" i="5"/>
  <c r="J29" i="5"/>
  <c r="H29" i="5"/>
  <c r="J30" i="5"/>
  <c r="H30" i="5"/>
  <c r="J25" i="5"/>
  <c r="H25" i="5"/>
  <c r="H17" i="5"/>
  <c r="J9" i="5"/>
  <c r="H3" i="5"/>
  <c r="I9" i="5"/>
  <c r="H40" i="5"/>
  <c r="H24" i="5"/>
  <c r="I3" i="5"/>
  <c r="I44" i="5"/>
  <c r="I43" i="5"/>
  <c r="I40" i="5"/>
  <c r="I39" i="5"/>
  <c r="I35" i="5"/>
  <c r="I34" i="5"/>
  <c r="I30" i="5"/>
  <c r="I29" i="5"/>
  <c r="I41" i="5"/>
  <c r="I24" i="5"/>
  <c r="I17" i="5"/>
  <c r="H2" i="5"/>
  <c r="I2" i="5"/>
  <c r="J36" i="5" l="1"/>
  <c r="J26" i="5"/>
  <c r="J20" i="5"/>
  <c r="J11" i="5"/>
  <c r="B14" i="4"/>
  <c r="B21" i="1"/>
  <c r="B13" i="4"/>
  <c r="B12" i="4"/>
  <c r="H11" i="5"/>
  <c r="I10" i="5"/>
  <c r="H36" i="5"/>
  <c r="H31" i="5"/>
  <c r="I31" i="5"/>
  <c r="I26" i="5"/>
  <c r="I19" i="5"/>
  <c r="I15" i="5"/>
  <c r="H21" i="5"/>
  <c r="I18" i="5"/>
  <c r="I14" i="5"/>
  <c r="I16" i="5"/>
  <c r="H16" i="5"/>
  <c r="H20" i="5"/>
  <c r="I13" i="5"/>
  <c r="H13" i="5"/>
  <c r="H12" i="5"/>
  <c r="H19" i="5"/>
  <c r="H14" i="5"/>
  <c r="H18" i="5"/>
  <c r="I21" i="5"/>
  <c r="H15" i="5"/>
  <c r="I12" i="5"/>
  <c r="B46" i="1" l="1"/>
  <c r="B33" i="1"/>
  <c r="H10" i="5"/>
  <c r="J10" i="5"/>
  <c r="B42" i="1"/>
  <c r="B45" i="1" l="1"/>
  <c r="B47" i="1" s="1"/>
  <c r="D22" i="5" l="1"/>
  <c r="J22" i="5" s="1"/>
  <c r="D23" i="5"/>
  <c r="H23" i="5" s="1"/>
  <c r="J23" i="5" l="1"/>
  <c r="H22" i="5"/>
  <c r="I22" i="5"/>
  <c r="I23" i="5"/>
  <c r="C9" i="1" l="1"/>
  <c r="D9" i="1"/>
  <c r="C40" i="1"/>
  <c r="D40" i="1"/>
  <c r="C39" i="1"/>
  <c r="D39" i="1"/>
  <c r="C38" i="1"/>
  <c r="D38" i="1"/>
  <c r="C37" i="1"/>
  <c r="D37" i="1"/>
  <c r="D19" i="1"/>
  <c r="C19" i="1"/>
  <c r="C18" i="1"/>
  <c r="D18" i="1"/>
  <c r="D16" i="1"/>
  <c r="C16" i="1"/>
  <c r="C15" i="1"/>
  <c r="D15" i="1"/>
  <c r="C55" i="1"/>
  <c r="C12" i="1"/>
  <c r="C30" i="1"/>
  <c r="D6" i="1"/>
  <c r="D12" i="1"/>
  <c r="D36" i="1"/>
  <c r="D48" i="1"/>
  <c r="C24" i="1"/>
  <c r="C27" i="1"/>
  <c r="D41" i="1"/>
  <c r="D20" i="1"/>
  <c r="C22" i="1"/>
  <c r="C47" i="1"/>
  <c r="D53" i="1"/>
  <c r="D27" i="1"/>
  <c r="D33" i="1"/>
  <c r="C32" i="1"/>
  <c r="C10" i="1"/>
  <c r="D31" i="1"/>
  <c r="C11" i="1"/>
  <c r="C54" i="1"/>
  <c r="C53" i="1"/>
  <c r="D11" i="1"/>
  <c r="D29" i="1"/>
  <c r="C57" i="1"/>
  <c r="D8" i="1"/>
  <c r="D24" i="1"/>
  <c r="C8" i="1"/>
  <c r="C5" i="1"/>
  <c r="C41" i="1"/>
  <c r="D54" i="1"/>
  <c r="D57" i="1"/>
  <c r="D25" i="1"/>
  <c r="D28" i="1"/>
  <c r="D13" i="1"/>
  <c r="D21" i="1"/>
  <c r="D55" i="1"/>
  <c r="C52" i="1"/>
  <c r="D56" i="1"/>
  <c r="D26" i="1"/>
  <c r="C28" i="1"/>
  <c r="C13" i="1"/>
  <c r="C7" i="1"/>
  <c r="D49" i="1"/>
  <c r="C35" i="1"/>
  <c r="C34" i="1"/>
  <c r="C14" i="1"/>
  <c r="C6" i="1"/>
  <c r="C33" i="1"/>
  <c r="C49" i="1"/>
  <c r="D51" i="1"/>
  <c r="D32" i="1"/>
  <c r="C20" i="1"/>
  <c r="C31" i="1"/>
  <c r="C36" i="1"/>
  <c r="C42" i="1"/>
  <c r="C29" i="1"/>
  <c r="C25" i="1"/>
  <c r="C17" i="1"/>
  <c r="D47" i="1"/>
  <c r="D50" i="1"/>
  <c r="D42" i="1"/>
  <c r="D14" i="1"/>
  <c r="D10" i="1"/>
  <c r="C21" i="1"/>
  <c r="D5" i="1"/>
  <c r="C23" i="1"/>
  <c r="D52" i="1"/>
  <c r="C51" i="1"/>
  <c r="C26" i="1"/>
  <c r="D34" i="1"/>
  <c r="D22" i="1"/>
  <c r="D7" i="1"/>
  <c r="D17" i="1"/>
  <c r="D30" i="1"/>
  <c r="D35" i="1"/>
  <c r="D23" i="1"/>
  <c r="C56" i="1"/>
  <c r="C50" i="1"/>
  <c r="C48" i="1"/>
</calcChain>
</file>

<file path=xl/sharedStrings.xml><?xml version="1.0" encoding="utf-8"?>
<sst xmlns="http://schemas.openxmlformats.org/spreadsheetml/2006/main" count="437" uniqueCount="255">
  <si>
    <t>Applicable in-district percentage</t>
  </si>
  <si>
    <t>a) Enter the certification date (m/d/yyyy) of your district.</t>
  </si>
  <si>
    <t>Tab</t>
  </si>
  <si>
    <t>Validation Cell</t>
  </si>
  <si>
    <t>Message Cell</t>
  </si>
  <si>
    <t>Calculation</t>
  </si>
  <si>
    <t>Message Name</t>
  </si>
  <si>
    <t>Message Type</t>
  </si>
  <si>
    <t>Message Text</t>
  </si>
  <si>
    <t>Validation Cell Address</t>
  </si>
  <si>
    <t>Message Cell Address</t>
  </si>
  <si>
    <t>Tab with Message</t>
  </si>
  <si>
    <t>Yes</t>
  </si>
  <si>
    <t>No</t>
  </si>
  <si>
    <t>Calculator</t>
  </si>
  <si>
    <t>--------LISTS TAB RULES--------</t>
  </si>
  <si>
    <t>Lists must be separated by a single blank column with a column width of 2</t>
  </si>
  <si>
    <t>Use formula for Address [example: "=@CELL("address",D:E"] so the index updates when a list is deleted</t>
  </si>
  <si>
    <t>Delete obsolete lists</t>
  </si>
  <si>
    <t>One set of columns per list, no stacking of lists above/below each other</t>
  </si>
  <si>
    <t>No header rows, notes, cautions, or text below or above lists; use the "Notes" column in the index</t>
  </si>
  <si>
    <t>Color code lists using the following repeating fill colors (apply to column and list name in index)</t>
  </si>
  <si>
    <t>(deleted lists may disrupt pattern)</t>
  </si>
  <si>
    <t xml:space="preserve">--------INDEX--------   </t>
  </si>
  <si>
    <t>List</t>
  </si>
  <si>
    <t>Address</t>
  </si>
  <si>
    <t>Source</t>
  </si>
  <si>
    <t>Name Ranges</t>
  </si>
  <si>
    <t>Notes</t>
  </si>
  <si>
    <t>Validation Messages</t>
  </si>
  <si>
    <t>Fixed</t>
  </si>
  <si>
    <t>Yes No Selection</t>
  </si>
  <si>
    <t>Drop-down choice</t>
  </si>
  <si>
    <t>Alert</t>
  </si>
  <si>
    <t>d) Enter amounts paid by other sources (e.g. special assessments).</t>
  </si>
  <si>
    <t>b) Enter amount of reimbursements of any TIF credits received through the current year.</t>
  </si>
  <si>
    <t>b) Was there previously a deferral due to a PAYG?</t>
  </si>
  <si>
    <t>e) Enter amounts paid from other increment (e.g. earned interest, lease and sale proceeds).</t>
  </si>
  <si>
    <t>Five-Year Rule Date</t>
  </si>
  <si>
    <t>Year Six</t>
  </si>
  <si>
    <t xml:space="preserve">b) Enter the total amount of qualifying pay-as-you-go (PAYG) obligations. </t>
  </si>
  <si>
    <t xml:space="preserve">a) Enter the total amount of all in-district costs and obligations. </t>
  </si>
  <si>
    <t>District Type</t>
  </si>
  <si>
    <t>Redevelopment</t>
  </si>
  <si>
    <t>Economic Development</t>
  </si>
  <si>
    <t>Housing</t>
  </si>
  <si>
    <t>Renewal &amp; Renovation</t>
  </si>
  <si>
    <t>Soils Condition</t>
  </si>
  <si>
    <t>Uncodified Law</t>
  </si>
  <si>
    <t>Select One</t>
  </si>
  <si>
    <t>DistrictType, SODistrictType</t>
  </si>
  <si>
    <t>YesNo, SOYesNo</t>
  </si>
  <si>
    <t>Pooling percentage</t>
  </si>
  <si>
    <t>HousingDist</t>
  </si>
  <si>
    <t>Information</t>
  </si>
  <si>
    <t>B5</t>
  </si>
  <si>
    <t>You must make a selection from the dropdown list.</t>
  </si>
  <si>
    <t>SelectOne</t>
  </si>
  <si>
    <t>Error</t>
  </si>
  <si>
    <t>The Six-Year Rule does not apply to housing districts. Tracking not needed.</t>
  </si>
  <si>
    <t>B9</t>
  </si>
  <si>
    <t>Extension</t>
  </si>
  <si>
    <t>B12</t>
  </si>
  <si>
    <t>Year Six has not yet been reached. Steps 2-8 do not yet apply.</t>
  </si>
  <si>
    <t>a) The standard in-district percentage (populated here based on selected TIF District Type).*</t>
  </si>
  <si>
    <t xml:space="preserve">c) If a special law allows increased pooling, enter additional pooling percentage; otherwise leave blank. </t>
  </si>
  <si>
    <t>B26</t>
  </si>
  <si>
    <t>AdminInAlert</t>
  </si>
  <si>
    <t>BadEntry</t>
  </si>
  <si>
    <t>This cell must be "10" or blank!</t>
  </si>
  <si>
    <t>B15</t>
  </si>
  <si>
    <t>B16</t>
  </si>
  <si>
    <t>B18</t>
  </si>
  <si>
    <t>B19</t>
  </si>
  <si>
    <t>EntryNeeded</t>
  </si>
  <si>
    <t>Entry needed (enter $0 if none).</t>
  </si>
  <si>
    <t>Note: If all pooling is for affordable housing, check Instructions Tab!</t>
  </si>
  <si>
    <t>Step 1) Identify the Key Dates / Year</t>
  </si>
  <si>
    <t>Select the TIF District Type from the dropdown choices in cell B5. For housing districts, the Six-Year Rule does not apply and no further tracking is needed.</t>
  </si>
  <si>
    <t>c) Total in-district obligations excluding PAYG obligations. (Calculated as 2a minus 2b)</t>
  </si>
  <si>
    <t>Enter the appropriate Five-Year Rule Date below.</t>
  </si>
  <si>
    <t>Instructions</t>
  </si>
  <si>
    <t>Step 2) Identify the Amount Sufficient to Pay In-District Costs/Obligations</t>
  </si>
  <si>
    <t>Revenue benchmark when decertification will be required</t>
  </si>
  <si>
    <t>Cumulative tax increment revenues</t>
  </si>
  <si>
    <t>a) Applicable in-district percentage (B29) multiplied by the cumulative tax increment revenues (B42):</t>
  </si>
  <si>
    <t>b) Amount sufficient to pay in-district obligations (B21):</t>
  </si>
  <si>
    <t>Time to decertify under paragraph (a)?</t>
  </si>
  <si>
    <t>B47</t>
  </si>
  <si>
    <t>Step6Yes</t>
  </si>
  <si>
    <t>Step6No</t>
  </si>
  <si>
    <t>Decertification is not yet required; Steps 7 and 8 do not yet apply.</t>
  </si>
  <si>
    <t>c) Is there another in-district obligation that remains outstanding?</t>
  </si>
  <si>
    <t>B51</t>
  </si>
  <si>
    <t>Step7AYes</t>
  </si>
  <si>
    <t>Step7ANo</t>
  </si>
  <si>
    <t>B52</t>
  </si>
  <si>
    <t>B53</t>
  </si>
  <si>
    <t>B54</t>
  </si>
  <si>
    <t>Go to step 7b.</t>
  </si>
  <si>
    <t>Go to step 7c.</t>
  </si>
  <si>
    <t>Go to step 7d.</t>
  </si>
  <si>
    <t>The deferral of the decertification requirement continues. Check step 8.</t>
  </si>
  <si>
    <t>Are there any parcel(s) in the district where the increment from the parcel(s) is not obligated 
on any outstanding in-district obligation beyond the end of the year?</t>
  </si>
  <si>
    <t>B57</t>
  </si>
  <si>
    <t>Step8Yes</t>
  </si>
  <si>
    <t>Step8No</t>
  </si>
  <si>
    <t>No parcel removal applies.</t>
  </si>
  <si>
    <t>Removal of the parcel(s) is required or recommended.</t>
  </si>
  <si>
    <t>B37</t>
  </si>
  <si>
    <t>B38</t>
  </si>
  <si>
    <t>B39</t>
  </si>
  <si>
    <t>B40</t>
  </si>
  <si>
    <t>Decertification is required unless a deferral applies. See steps 7 and 8.</t>
  </si>
  <si>
    <t>Version Date: 
August 2023</t>
  </si>
  <si>
    <t>Enter the TIF District name in cell B4 for your own reference as you may chose to complete/save/print a completed spreadsheet for each district.</t>
  </si>
  <si>
    <t>Top Section</t>
  </si>
  <si>
    <t>Messages</t>
  </si>
  <si>
    <t>2d) If revenue sources other than tax increments, (such as special assessments), are used to pay down in-district costs and obligations, identify the amount of such payments in cell B18.</t>
  </si>
  <si>
    <t>2e) If tax increment revenues other than the distributions from county auditors or reimbursements of TIF credits, (such as interest earned on increment balances or sales or lease proceeds from property purchased with tax increment), are used to pay down in-district costs and obligations, identify the amount of such payments in cell B19.</t>
  </si>
  <si>
    <t>2c) Will automatically calculate the total in-district costs and obligations excluding PAYG notes by subtracting the amount in cell B16 from the amount in cell B15.</t>
  </si>
  <si>
    <t>Step 3) Identify the Applicable In-District Percentage</t>
  </si>
  <si>
    <t>3a) The standard in-dstrict percentage based on district type (75% for redevelopment districts and 80% for other district types) will automatically be identified in cell B24 based on the selection made in cell B5. For districts with a request for certification date on or before June 30, 1995, see the Statement of Position on TIF pooling to identify if a different percentage might apply and overwrite cell B24 with the appropriate percentage.</t>
  </si>
  <si>
    <t>Step 4) Calculate the Revenue Benchmark</t>
  </si>
  <si>
    <t>This step is largely intended for planning purposes to help identify the amount of cumulative tax increment revenues that will trigger the early decertification requirement when reached. Step 6 is meant to be the more determinative analysis of whether decertification is required. The revenue benchmark is automatically calculated as the amount sufficient to pay in-district costs and obligations in cell B21 divided by the applicable in-district percentage in cell B29.</t>
  </si>
  <si>
    <t>Step 5) Identify the Cumulative Tax Increment Revenue</t>
  </si>
  <si>
    <r>
      <t xml:space="preserve">5d) If the authority had to return increment to remedy the receipt of improper increment, enter the amount of such returns in cell B40. Do </t>
    </r>
    <r>
      <rPr>
        <i/>
        <sz val="11"/>
        <rFont val="Calibri"/>
        <family val="2"/>
        <scheme val="minor"/>
      </rPr>
      <t>not</t>
    </r>
    <r>
      <rPr>
        <sz val="11"/>
        <rFont val="Calibri"/>
        <family val="2"/>
        <scheme val="minor"/>
      </rPr>
      <t xml:space="preserve"> include returns to remedy improper expenditures of increment.</t>
    </r>
  </si>
  <si>
    <r>
      <t xml:space="preserve">5c) Enter in cell B39 the amount of any returns of excess increment made through the current year. Excess increments are identified on the EIC Tab of the TIF Annual Reporting Form. Excess increment is increment received in excess of what is authorized in the TIF plan. Do </t>
    </r>
    <r>
      <rPr>
        <i/>
        <sz val="11"/>
        <rFont val="Calibri"/>
        <family val="2"/>
        <scheme val="minor"/>
      </rPr>
      <t>not</t>
    </r>
    <r>
      <rPr>
        <sz val="11"/>
        <rFont val="Calibri"/>
        <family val="2"/>
        <scheme val="minor"/>
      </rPr>
      <t xml:space="preserve"> include the return of surplus increment, which is any tax increment that is greater than what is needed but is not technically excess increment.</t>
    </r>
  </si>
  <si>
    <t>5a) Enter in cell B37 the total distributions of tax increment received from the county auditor through the current year. This should include the January settlement distribution, if any, made after the end of the calendar year. These distributions are generally reported on line 1 of the Revenue &amp; Expenditures Tab of the TIF Annual Reporting Form.</t>
  </si>
  <si>
    <t>Total cumulative tax increment revenues are automatically calculated in cell B42 as the sum of B37 and B38, minus amounts entered in cells B39 and B40.</t>
  </si>
  <si>
    <t>Step 6) Determine if decertification is required under paragraph (a) of the Six-Year Rule</t>
  </si>
  <si>
    <t xml:space="preserve">Step 6 is automatically calculated and displayed in pieces. In cell B45 the applicable in-district percentage from cell B29 is multiplied by the cumulative tax increment revenues identified in cell B42. The amount sufficient to pay in-district costs and obligations from cell B21 is repeated in cell B46. B45 is then compared to cell B46 and populated as either "Yes" it time to decertify under paragraph (a) of the Six-Year Rule is required, or "No" it is not yet time. </t>
  </si>
  <si>
    <t>If decertification is required, steps 7 and 8 should be completed. If decertification is not yet required, then those steps do not yet apply.</t>
  </si>
  <si>
    <t>Step 7) Determine if a deferral under paragraph (b) applies to the paragraph (a) decertification requirement</t>
  </si>
  <si>
    <t>Step 8) determine if parcel removal is required</t>
  </si>
  <si>
    <t>7d) Select "Yes" or "No" from the dropdown as to whether the applicable in-district percentage of cumulative revenues is sufficient to pay the remaining in-district obligations. While this might seem like a repeat of step 6, step 6 did not evaluate whether there was enough increment to cover all in-district obligations (both PAYGs and other obligations), it only looked at if there was enough to pay the other in-district obligations other than the PAYGs. And while that had been true if step 6 indicated "Yes", it does not mean that increment first paid the other in-district obligations. So when increment was used to pay the PAYG obligations, those other obligations may still have outstanding amounts and the deferral should continue until this question can be answered "Yes." If "Yes," then the deferral does not apply and decertification is required. Be sure to take action to decertify and notify the county auditor promptly. When decertification is required, step 8 no longer is relevant. If "no," then the deferral continues to apply and you can proceed to step 8.</t>
  </si>
  <si>
    <t>7c) Select "Yes" or "No" from the dropdown as to whether there is another in-district obligation (other than a PAYG) that remains outstanding after the end of the year. If "Yes," then proceed to step 7d. If "No," then the deferral does not apply and decertification is required. (Step 7d does not apply.) Be sure to take action to decertify and notify the county auditor promptly. When decertification is required, step 8 no longer is relevant.</t>
  </si>
  <si>
    <t>7b) Select "Yes" or "No" from the dropdown as to whether there previously was a deferral due to a PAYG. If "Yes," (meaning it had been deferred but now the PAYG will no longer be outstanding after the end of the year), then proceed to step 7c. If "No," then the deferral does not apply and decertification is required. (Steps 7c and 7d do not apply.) Be sure to take action to decertify and notify the county auditor promptly. When decertification is required, step 8 no longer is relevant.</t>
  </si>
  <si>
    <t>7a) Select "Yes" or "No" from the dropdown as to whether there is a qualifying PAYG that remains outstanding after the end of the year. Qualifying PAYG notes are those that qualify as being in-district under the Five-Year Rule. If "Yes," then a deferral applies and steps 7b to 7d do not apply and you can proceed to step 8. If "No," then proceed to step 7b.</t>
  </si>
  <si>
    <t>Amount sufficient to pay in-district obligations excluding PAYGs</t>
  </si>
  <si>
    <t>Decertification is deferred and not yet required. Skip to step 8.</t>
  </si>
  <si>
    <t>Decertification is required. (Steps 7c, 7d, and 8 do not apply.)</t>
  </si>
  <si>
    <t>Step7BYes</t>
  </si>
  <si>
    <t>Step7BNo</t>
  </si>
  <si>
    <t>Step7CYes</t>
  </si>
  <si>
    <t>Step7CNo</t>
  </si>
  <si>
    <t>Step7DYes</t>
  </si>
  <si>
    <t>Step7DNo</t>
  </si>
  <si>
    <t>Decertification is required. (Step 8 does not apply.)</t>
  </si>
  <si>
    <t>The amount sufficient to pay in-district costs and obligations will be calculated in cell B21 by subtracting the amounts (if any) on in cells B18 and B19 from the amount in cell B17, but not to be less than zero.</t>
  </si>
  <si>
    <t>Step7BError</t>
  </si>
  <si>
    <t>Skip this question if step 7a is "Yes"</t>
  </si>
  <si>
    <t>Step7BOrderError</t>
  </si>
  <si>
    <t>Answer Step 7a first.</t>
  </si>
  <si>
    <t>Step7CError</t>
  </si>
  <si>
    <t>Step7COrderError</t>
  </si>
  <si>
    <t>Answer Step 7b first.</t>
  </si>
  <si>
    <t>Skip this question if step 7a is "Yes" or step 7b is "No"</t>
  </si>
  <si>
    <t>Step7DError</t>
  </si>
  <si>
    <t>Step7DOrderError</t>
  </si>
  <si>
    <t>Answer Step 7c first.</t>
  </si>
  <si>
    <t>Skip this question if step 7a is "Yes" or step 7b is "No" or step 7c is "No"</t>
  </si>
  <si>
    <t>Step8Error</t>
  </si>
  <si>
    <t>Skip this question if step 7 indicates decertification is required</t>
  </si>
  <si>
    <t>TIF District Name</t>
  </si>
  <si>
    <t>TIF District Type</t>
  </si>
  <si>
    <t>The Six-Year Rule Tracking Tool [Beta]</t>
  </si>
  <si>
    <t>C5</t>
  </si>
  <si>
    <t>C9</t>
  </si>
  <si>
    <t>C12</t>
  </si>
  <si>
    <t>C15</t>
  </si>
  <si>
    <t>C16</t>
  </si>
  <si>
    <t>C18</t>
  </si>
  <si>
    <t>C19</t>
  </si>
  <si>
    <t>C26</t>
  </si>
  <si>
    <t>C37</t>
  </si>
  <si>
    <t>C38</t>
  </si>
  <si>
    <t>C39</t>
  </si>
  <si>
    <t>C40</t>
  </si>
  <si>
    <t>C47</t>
  </si>
  <si>
    <t>C51</t>
  </si>
  <si>
    <t>C52</t>
  </si>
  <si>
    <t>C53</t>
  </si>
  <si>
    <t>C54</t>
  </si>
  <si>
    <t>C57</t>
  </si>
  <si>
    <t>Decertification is required.  (Steps 7d and 8 do not apply.)</t>
  </si>
  <si>
    <t>YearSixYes</t>
  </si>
  <si>
    <t>YearSixNo</t>
  </si>
  <si>
    <t>Year Six has been reached. Go to Step 2.</t>
  </si>
  <si>
    <t>Step 3) Identify the Applicable In-District %</t>
  </si>
  <si>
    <t>Step 5) Identify Cumulative Tax Increment Revenues</t>
  </si>
  <si>
    <t>Step 8) Determine if parcel removal is required:</t>
  </si>
  <si>
    <t>B8</t>
  </si>
  <si>
    <t>C8</t>
  </si>
  <si>
    <t>Statutory</t>
  </si>
  <si>
    <t>This district type and certification date has a statutory extenion.</t>
  </si>
  <si>
    <t>Value</t>
  </si>
  <si>
    <r>
      <rPr>
        <b/>
        <i/>
        <sz val="11"/>
        <color theme="1"/>
        <rFont val="Calibri"/>
        <family val="2"/>
        <scheme val="minor"/>
      </rPr>
      <t xml:space="preserve">---Group--- </t>
    </r>
    <r>
      <rPr>
        <sz val="11"/>
        <color theme="1"/>
        <rFont val="Calibri"/>
        <family val="2"/>
        <scheme val="minor"/>
      </rPr>
      <t xml:space="preserve"> </t>
    </r>
    <r>
      <rPr>
        <b/>
        <i/>
        <sz val="11"/>
        <color theme="1"/>
        <rFont val="Calibri"/>
        <family val="2"/>
        <scheme val="minor"/>
      </rPr>
      <t xml:space="preserve"> </t>
    </r>
    <r>
      <rPr>
        <b/>
        <sz val="11"/>
        <color theme="1"/>
        <rFont val="Calibri"/>
        <family val="2"/>
        <scheme val="minor"/>
      </rPr>
      <t>NameRange</t>
    </r>
  </si>
  <si>
    <t>Description / Notes</t>
  </si>
  <si>
    <t>Entered</t>
  </si>
  <si>
    <t>---Statutory Extension Variables---</t>
  </si>
  <si>
    <t>Begin_Recession_Range_1</t>
  </si>
  <si>
    <t>Begin_Recession_Range_2</t>
  </si>
  <si>
    <t>End_Recession_Range_1</t>
  </si>
  <si>
    <t>End_Recession_Range_2</t>
  </si>
  <si>
    <t>Begin_Pandemic_Range</t>
  </si>
  <si>
    <t>End_Pandemic_Range</t>
  </si>
  <si>
    <t>These are the statutory extension date ranges</t>
  </si>
  <si>
    <t>This is the beginning of the first extension related to the great recession</t>
  </si>
  <si>
    <t>This is the end of the first extension related to the great recession</t>
  </si>
  <si>
    <t>This is the beginning of the second extension related to the great recession</t>
  </si>
  <si>
    <t>This is the end of the second extension related to the great recession</t>
  </si>
  <si>
    <t>This is the beginning of the extension related to the pandemic</t>
  </si>
  <si>
    <t>This is the end of the extension related to the pandemic</t>
  </si>
  <si>
    <t>--Five-Year Period--</t>
  </si>
  <si>
    <t>Five-Year Period</t>
  </si>
  <si>
    <t>Calculated</t>
  </si>
  <si>
    <t>This identifies whether the Five-Year Period is 5, 8, or 10 years depending of if a statutory extension applies and is used in computing Calculator!B11</t>
  </si>
  <si>
    <r>
      <t xml:space="preserve">Redevelopment Districts certified 7/1/2003 - 4/19/2009 have a Five-Year Rule Date that is </t>
    </r>
    <r>
      <rPr>
        <b/>
        <sz val="11"/>
        <color rgb="FF245A91"/>
        <rFont val="Calibri"/>
        <family val="2"/>
        <scheme val="minor"/>
      </rPr>
      <t>ten</t>
    </r>
    <r>
      <rPr>
        <sz val="11"/>
        <color rgb="FF245A91"/>
        <rFont val="Calibri"/>
        <family val="2"/>
        <scheme val="minor"/>
      </rPr>
      <t xml:space="preserve"> years from the certification date.</t>
    </r>
  </si>
  <si>
    <r>
      <t xml:space="preserve">Renewal &amp; Renovation Districts certified 7/1/2003 - 4/19/2009 have a Five-Year Rule Date that is </t>
    </r>
    <r>
      <rPr>
        <b/>
        <sz val="11"/>
        <color rgb="FF245A91"/>
        <rFont val="Calibri"/>
        <family val="2"/>
        <scheme val="minor"/>
      </rPr>
      <t>ten</t>
    </r>
    <r>
      <rPr>
        <sz val="11"/>
        <color rgb="FF245A91"/>
        <rFont val="Calibri"/>
        <family val="2"/>
        <scheme val="minor"/>
      </rPr>
      <t xml:space="preserve"> years from the certification date.</t>
    </r>
  </si>
  <si>
    <r>
      <t xml:space="preserve">Redevelopment Districts certified 4/21/2009 - 6/29/2012 have a Five-Year Rule Date that is </t>
    </r>
    <r>
      <rPr>
        <b/>
        <sz val="11"/>
        <color rgb="FF245A91"/>
        <rFont val="Calibri"/>
        <family val="2"/>
        <scheme val="minor"/>
      </rPr>
      <t>eight</t>
    </r>
    <r>
      <rPr>
        <sz val="11"/>
        <color rgb="FF245A91"/>
        <rFont val="Calibri"/>
        <family val="2"/>
        <scheme val="minor"/>
      </rPr>
      <t xml:space="preserve"> years from the certification date.</t>
    </r>
  </si>
  <si>
    <r>
      <t xml:space="preserve">Redevelopment Districts certified 1/1/2018 - 6/29/2020 have a Five-Year Rule Date that is </t>
    </r>
    <r>
      <rPr>
        <b/>
        <sz val="11"/>
        <color rgb="FF245A91"/>
        <rFont val="Calibri"/>
        <family val="2"/>
        <scheme val="minor"/>
      </rPr>
      <t>eight</t>
    </r>
    <r>
      <rPr>
        <sz val="11"/>
        <color rgb="FF245A91"/>
        <rFont val="Calibri"/>
        <family val="2"/>
        <scheme val="minor"/>
      </rPr>
      <t xml:space="preserve"> years from the certification date.</t>
    </r>
  </si>
  <si>
    <t>This tool is designed as a resource that may be completed annually for each TIF district to help determine when the early decertification or parcel removal requirements of the Six-Year Rule apply. This is a companion to the video "How to Monitor the Six-Year Rule" which can be found at the following link:</t>
  </si>
  <si>
    <t>Link: How to Monitor the Six-Year Rule</t>
  </si>
  <si>
    <r>
      <t xml:space="preserve">Note: If a district's only obligation is a pay-as-you-go (PAYG) note, (which is a common situation), then you might be able to conclude that the deferral of the early decertification requirement will apply until the PAYG note terminates, and therefore there may be no need to complete the tool for the district, (although removal of parcels not subject to the PAYG note may be required). 
This tool is intended to be completed in order from top to bottom and beginning with a clean spreadsheet for each district. Completing parts out of order might lead to false indications.
Cells shaded in gold are calculated. White cells require entry or selection of a dropdown choice, unless notes indicate they may be left blank. Cells may turn grey if they do not apply based on other entries.
</t>
    </r>
    <r>
      <rPr>
        <b/>
        <sz val="11"/>
        <color theme="1"/>
        <rFont val="Calibri"/>
        <family val="2"/>
        <scheme val="minor"/>
      </rPr>
      <t>Again note that this tool is a sample resource. It and these instructions do not substitute for legal advice. Users remain solely responsible for ensuring compliance, and are encouraged to verify results.</t>
    </r>
  </si>
  <si>
    <t>b) If a special law extension applies, enter the extended Five-Year Rule date here. Otherwise leave blank.</t>
  </si>
  <si>
    <t>--Elect 2d Pooling--</t>
  </si>
  <si>
    <t>Extra 2d pooling value</t>
  </si>
  <si>
    <t>This will be "10" if they answer yes to electing the extra pooling for housing in their plan, otherwise it will be "0" and it gets used in calculating the applicable in-district percentage</t>
  </si>
  <si>
    <t>EnterDate</t>
  </si>
  <si>
    <t>You must enter the certification date.</t>
  </si>
  <si>
    <t xml:space="preserve">b) Does the TIF Plan contain an election to pool an extra 10% for housing? </t>
  </si>
  <si>
    <t>3b) If the TIF plan contains the election under Minn. Stat. Section 469.1763, subd. 2(d), to pool an extra ten percent for affordable housing purposes, select "Yes" from the dropdown menu. Otherwise slect "No." If you answer "Yes" an alert message will appear that refers you to these instructions, where we remind you to identify whether administrative costs might need to be included under step 2a in cell B15 if all pooling is for the affordable housing purposes. (See the video and statute for further information.) If "Yes" is selected, but not all pooling is for the affordable housing purposes, administrative costs should NOT be included under step 2a in cell B15.</t>
  </si>
  <si>
    <t>The applicable in-district percentage will be calculated in cell B29 as cell B24 minus any additional pooling amounts indicated by cells B26 and B27. The corresponding pooling percentage is calculated and displayed in cell B30 for reference purposes only.</t>
  </si>
  <si>
    <r>
      <t xml:space="preserve">d) Enter amount of returns made to remedy improper receipts. (Do </t>
    </r>
    <r>
      <rPr>
        <i/>
        <sz val="11"/>
        <rFont val="Calibri"/>
        <family val="2"/>
        <scheme val="minor"/>
      </rPr>
      <t>not</t>
    </r>
    <r>
      <rPr>
        <sz val="11"/>
        <rFont val="Calibri"/>
        <family val="2"/>
        <scheme val="minor"/>
      </rPr>
      <t xml:space="preserve"> include returns to remedy 
     improper expenditures.)</t>
    </r>
  </si>
  <si>
    <t>d) Is the applicable in-district percentage of cumulative revenues sufficient to pay the remaining 
     outstanding in-district obligations?</t>
  </si>
  <si>
    <t>a) Is there a qualifying pay-as-you-go-contract and note (PAYG) that remains outstanding after 
     the end of the year?</t>
  </si>
  <si>
    <t>a) Enter total distributions of tax increment received from the county auditor through the current year 
     (including any January settlement distributions).</t>
  </si>
  <si>
    <r>
      <t xml:space="preserve">NOTE: </t>
    </r>
    <r>
      <rPr>
        <b/>
        <sz val="9"/>
        <color rgb="FF245A91"/>
        <rFont val="Calibri"/>
        <family val="2"/>
        <scheme val="minor"/>
      </rPr>
      <t>Statutory</t>
    </r>
    <r>
      <rPr>
        <sz val="9"/>
        <color rgb="FF245A91"/>
        <rFont val="Calibri"/>
        <family val="2"/>
        <scheme val="minor"/>
      </rPr>
      <t xml:space="preserve"> extensions are automatically detected and reflected in the calculated Five-Year Rule Date. 
Step 1b is for </t>
    </r>
    <r>
      <rPr>
        <b/>
        <sz val="9"/>
        <color rgb="FF245A91"/>
        <rFont val="Calibri"/>
        <family val="2"/>
        <scheme val="minor"/>
      </rPr>
      <t>special law</t>
    </r>
    <r>
      <rPr>
        <sz val="9"/>
        <color rgb="FF245A91"/>
        <rFont val="Calibri"/>
        <family val="2"/>
        <scheme val="minor"/>
      </rPr>
      <t xml:space="preserve"> extensions only.</t>
    </r>
  </si>
  <si>
    <r>
      <t xml:space="preserve">c) Enter amount of returns of excess increment through the current year per EIC Tab. 
     (Do </t>
    </r>
    <r>
      <rPr>
        <i/>
        <sz val="11"/>
        <rFont val="Calibri"/>
        <family val="2"/>
        <scheme val="minor"/>
      </rPr>
      <t>not</t>
    </r>
    <r>
      <rPr>
        <sz val="11"/>
        <rFont val="Calibri"/>
        <family val="2"/>
        <scheme val="minor"/>
      </rPr>
      <t xml:space="preserve"> include the return of surplus increment.)</t>
    </r>
  </si>
  <si>
    <r>
      <rPr>
        <sz val="11"/>
        <color rgb="FF245A91"/>
        <rFont val="Calibri"/>
        <family val="2"/>
        <scheme val="minor"/>
      </rPr>
      <t>Redevelopment districts: 75%  |  All other districts: 80%</t>
    </r>
    <r>
      <rPr>
        <sz val="9"/>
        <color rgb="FF245A91"/>
        <rFont val="Calibri"/>
        <family val="2"/>
        <scheme val="minor"/>
      </rPr>
      <t xml:space="preserve">
* These percentages apply to districts with a request for certification date after 6/30/1995. For older districts see our 
   Statement of Position on TIF Pooling to identify pooling limits and overwrite with the correct in-district percentage.</t>
    </r>
  </si>
  <si>
    <t>Step 7) Determine if a deferral under paragraph (b) applies to the paragraph (a) 
             decertification requirement</t>
  </si>
  <si>
    <t>This calculation determines if the applicable in-district percentage of the 
cumulative revenues derived from tax increments (6a) is greater than or 
equal to the amount sufficient to pay in-district costs and obligations (6b).</t>
  </si>
  <si>
    <t>This calculation equals the amount sufficient to pay in-district obligations divided by 
applicable in-district percentage, and is the revenue benchmark upon which decertification 
is required under paragraph (a) of the Six Year Rule absent any deferral under paragraph (b).</t>
  </si>
  <si>
    <t>1a) Enter the certification date in cell B8. This is the date the county auditor certified the original value. Do not confuse this with the TIF plan approval date or the request for certification date. If the date and district type are subject to a statutory extension of the Five-Year Rule, an informational note will pop-up and the Five-Year Rule date will be calculated accordingly.</t>
  </si>
  <si>
    <t>Statutory extensions are as follows:</t>
  </si>
  <si>
    <t>1b)If a special law extension of the "Five-Year period" applies to the district, enter the extended Five-Year Rule date in cell B9. Statutory extensions are already accounted for, so this question pertains only to extensions by special laws, if any. Special law extensions may vary, which is why entry of the date is needed and cannot be automatically calculated.</t>
  </si>
  <si>
    <t>The Five-Year Rule Date is automatically calculated in cell B11 as five years from the certification date, or the extended period if a statutory extension applies, or the date entered in cell B9 if a special law applies. Year Six should automatically calculate in cell B12.</t>
  </si>
  <si>
    <t>Steps 2-8 are not applicable until Year Six is reached and will be greyed out if that is the case.</t>
  </si>
  <si>
    <t>2b) Enter the amount of qualifying (in-district) PAYG notes (including principal and interest) in B16.</t>
  </si>
  <si>
    <t>2a) Enter the amount of costs and obligations (including direct expenditures, bonds, loans, and PAYG notes and including principal and interest) that are considered in-district under the Five-Year Rule in B15. Typically this will not include any administrative expenses, but if the TIF plan contains an election for extra pooling for affordable housing purposes under Minn. Stat. Section 469.1763, subd. 2(d), AND if all pooling expenditures (both the regular share of pooling and the extra share of pooling) are for those affordable housing purposes, and therefore the exception in Minn. Stat. Section 469.1763, subd. 2(c) applies, then this amount should include administrative expenses. The video "How to Monitor the Six-Year Rule" identifies three possible approaches to identifying the amount to include if that is the case.</t>
  </si>
  <si>
    <t>3c) If the district is subject to a special law that allows additional pooling, identify the additional percentage of pooling that is allowed (not the new total percent--just the additional amount) in cell B27. If the additional pooling is not expressed in the special law as an additional percentage, this tool may not successfully account for the special law and additional analysis may be required.</t>
  </si>
  <si>
    <t>5b) Enter in cell B38 the amount of reimbursements of any TIF credits received through the current year. TIF credit reimbursements are fairly uncommon and are reported on line 3 of the Revenue &amp; Expenditures Tab of the TIF Annual Reporting Form.</t>
  </si>
  <si>
    <t>Select "Yes" or "No" from the dropdown as to whether there are any parcels in the district where the increment from those parcels is NOT obligated on any outstanding in-district obligation beyond the end of the year. If "Yes," parcel removal is required for districts with a certification request date after May 25, 2023, and may be wise for other districts. If a parcel remains in the district, but the in-district share of their increment cannot be used to pay any in-district obligations, then those increments must be returned to avoid improper expenditure of increments, and removing such parcels removes the risk of such improper expenditures and gets those parcels fully incorporated into the tax base. If "No," then the requirement to remove parcels does not apply.</t>
  </si>
  <si>
    <r>
      <t>This is an optional tool meant to aid in monitoring compliance with the Six Year Rule under the Tax Increment Financing (TIF) Act. It is not required to be completed or submitted to the OSA. This tool follows the steps outlined in our video titled "How to Monitor the Six-Year Rule." Please review the Instruction Tab for more information. 
The accuracy of this tool is dependent on accurate entries and responses.</t>
    </r>
    <r>
      <rPr>
        <b/>
        <sz val="11"/>
        <rFont val="Calibri"/>
        <family val="2"/>
        <scheme val="minor"/>
      </rPr>
      <t xml:space="preserve"> 
Note: This tool does not substitute for legal advice. Users remain solely responsible for ensuring compliance, and are encouraged to verify results.
</t>
    </r>
    <r>
      <rPr>
        <i/>
        <sz val="11"/>
        <rFont val="Calibri"/>
        <family val="2"/>
        <scheme val="minor"/>
      </rPr>
      <t>--Please note that this is an introductory "beta" version of this tool. Check back for updated versions. If you encounter any issues or have feedback to improve this tool, please email our team at TIF@osa.state.mn.us--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</si>
</sst>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yyyy"/>
  </numFmts>
  <fonts count="30" x14ac:knownFonts="1">
    <font>
      <sz val="11"/>
      <color theme="1"/>
      <name val="Calibri"/>
      <family val="2"/>
      <scheme val="minor"/>
    </font>
    <font>
      <sz val="8"/>
      <name val="Calibri"/>
      <family val="2"/>
      <scheme val="minor"/>
    </font>
    <font>
      <sz val="11"/>
      <color rgb="FF245A91"/>
      <name val="Calibri"/>
      <family val="2"/>
      <scheme val="minor"/>
    </font>
    <font>
      <sz val="12"/>
      <color theme="1"/>
      <name val="Calibri"/>
      <family val="2"/>
      <scheme val="minor"/>
    </font>
    <font>
      <sz val="11"/>
      <name val="Calibri"/>
      <family val="2"/>
      <scheme val="minor"/>
    </font>
    <font>
      <b/>
      <sz val="11"/>
      <color theme="1"/>
      <name val="Calibri"/>
      <family val="2"/>
      <scheme val="minor"/>
    </font>
    <font>
      <sz val="14"/>
      <color rgb="FFFFFBCC"/>
      <name val="Calibri"/>
      <family val="2"/>
      <scheme val="minor"/>
    </font>
    <font>
      <sz val="14"/>
      <color theme="1"/>
      <name val="Calibri"/>
      <family val="2"/>
      <scheme val="minor"/>
    </font>
    <font>
      <sz val="11"/>
      <color theme="1"/>
      <name val="Calibri"/>
      <family val="2"/>
      <scheme val="minor"/>
    </font>
    <font>
      <b/>
      <sz val="20"/>
      <color rgb="FFEED382"/>
      <name val="Calibri"/>
      <family val="2"/>
      <scheme val="minor"/>
    </font>
    <font>
      <b/>
      <sz val="12"/>
      <name val="Calibri"/>
      <family val="2"/>
      <scheme val="minor"/>
    </font>
    <font>
      <sz val="9"/>
      <name val="Calibri"/>
      <family val="2"/>
      <scheme val="minor"/>
    </font>
    <font>
      <sz val="11"/>
      <color rgb="FFC00000"/>
      <name val="Calibri"/>
      <family val="2"/>
      <scheme val="minor"/>
    </font>
    <font>
      <sz val="11"/>
      <color rgb="FF444444"/>
      <name val="Calibri"/>
      <family val="2"/>
    </font>
    <font>
      <sz val="11"/>
      <color rgb="FF000000"/>
      <name val="Calibri"/>
      <family val="2"/>
    </font>
    <font>
      <i/>
      <sz val="11"/>
      <name val="Calibri"/>
      <family val="2"/>
      <scheme val="minor"/>
    </font>
    <font>
      <b/>
      <sz val="14"/>
      <color rgb="FFC3922E"/>
      <name val="Calibri"/>
      <family val="2"/>
      <scheme val="minor"/>
    </font>
    <font>
      <sz val="11"/>
      <color rgb="FF000000"/>
      <name val="Calibri"/>
      <family val="2"/>
      <scheme val="minor"/>
    </font>
    <font>
      <sz val="9"/>
      <color rgb="FF245A91"/>
      <name val="Calibri"/>
      <family val="2"/>
      <scheme val="minor"/>
    </font>
    <font>
      <b/>
      <sz val="11"/>
      <color rgb="FF245A91"/>
      <name val="Calibri"/>
      <family val="2"/>
      <scheme val="minor"/>
    </font>
    <font>
      <sz val="12"/>
      <name val="Calibri"/>
      <family val="2"/>
      <scheme val="minor"/>
    </font>
    <font>
      <b/>
      <sz val="11"/>
      <name val="Calibri"/>
      <family val="2"/>
      <scheme val="minor"/>
    </font>
    <font>
      <sz val="11"/>
      <color rgb="FF444444"/>
      <name val="Calibri"/>
      <family val="2"/>
      <scheme val="minor"/>
    </font>
    <font>
      <b/>
      <sz val="12"/>
      <color rgb="FF245A91"/>
      <name val="Calibri"/>
      <family val="2"/>
      <scheme val="minor"/>
    </font>
    <font>
      <b/>
      <i/>
      <sz val="11"/>
      <color theme="1"/>
      <name val="Calibri"/>
      <family val="2"/>
      <scheme val="minor"/>
    </font>
    <font>
      <i/>
      <sz val="11"/>
      <color theme="1"/>
      <name val="Calibri"/>
      <family val="2"/>
      <scheme val="minor"/>
    </font>
    <font>
      <sz val="11"/>
      <name val="Calibri"/>
      <family val="2"/>
    </font>
    <font>
      <i/>
      <sz val="11"/>
      <name val="Calibri"/>
      <family val="2"/>
    </font>
    <font>
      <b/>
      <sz val="9"/>
      <color rgb="FF245A91"/>
      <name val="Calibri"/>
      <family val="2"/>
      <scheme val="minor"/>
    </font>
    <font>
      <u/>
      <sz val="11"/>
      <color theme="10"/>
      <name val="Calibri"/>
      <family val="2"/>
      <scheme val="minor"/>
    </font>
  </fonts>
  <fills count="9">
    <fill>
      <patternFill patternType="none"/>
    </fill>
    <fill>
      <patternFill patternType="gray125"/>
    </fill>
    <fill>
      <patternFill patternType="solid">
        <fgColor rgb="FFFFFBCC"/>
        <bgColor indexed="64"/>
      </patternFill>
    </fill>
    <fill>
      <patternFill patternType="solid">
        <fgColor rgb="FF245A9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6" tint="0.39997558519241921"/>
        <bgColor rgb="FF000000"/>
      </patternFill>
    </fill>
    <fill>
      <patternFill patternType="solid">
        <fgColor rgb="FFEED382"/>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ck">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8" fillId="0" borderId="0" applyFont="0" applyFill="0" applyBorder="0" applyAlignment="0" applyProtection="0"/>
    <xf numFmtId="0" fontId="29" fillId="0" borderId="0" applyNumberFormat="0" applyFill="0" applyBorder="0" applyAlignment="0" applyProtection="0"/>
  </cellStyleXfs>
  <cellXfs count="86">
    <xf numFmtId="0" fontId="0" fillId="0" borderId="0" xfId="0"/>
    <xf numFmtId="0" fontId="6" fillId="3" borderId="0" xfId="0" applyFont="1" applyFill="1" applyAlignment="1">
      <alignment vertical="center"/>
    </xf>
    <xf numFmtId="0" fontId="7" fillId="0" borderId="0" xfId="0" applyFont="1" applyAlignment="1">
      <alignment vertical="center"/>
    </xf>
    <xf numFmtId="0" fontId="2" fillId="0" borderId="0" xfId="0" applyFont="1"/>
    <xf numFmtId="0" fontId="3" fillId="0" borderId="0" xfId="0" applyFont="1"/>
    <xf numFmtId="0" fontId="5" fillId="0" borderId="0" xfId="0" applyFont="1"/>
    <xf numFmtId="0" fontId="4" fillId="0" borderId="0" xfId="0" applyFont="1" applyAlignment="1">
      <alignment horizontal="left" wrapText="1" indent="2"/>
    </xf>
    <xf numFmtId="0" fontId="4" fillId="0" borderId="0" xfId="0" applyFont="1" applyAlignment="1">
      <alignment vertical="top" wrapText="1"/>
    </xf>
    <xf numFmtId="0" fontId="4" fillId="0" borderId="0" xfId="0" applyFont="1" applyAlignment="1">
      <alignment wrapText="1"/>
    </xf>
    <xf numFmtId="0" fontId="11" fillId="0" borderId="0" xfId="0" applyFont="1" applyAlignment="1">
      <alignment horizontal="right" vertical="top" wrapText="1" indent="2"/>
    </xf>
    <xf numFmtId="0" fontId="13" fillId="0" borderId="0" xfId="0" quotePrefix="1" applyFont="1"/>
    <xf numFmtId="0" fontId="14" fillId="0" borderId="0" xfId="0" applyFont="1"/>
    <xf numFmtId="0" fontId="14" fillId="0" borderId="4" xfId="0" applyFont="1" applyBorder="1"/>
    <xf numFmtId="0" fontId="0" fillId="4" borderId="0" xfId="0" applyFill="1"/>
    <xf numFmtId="0" fontId="0" fillId="5" borderId="0" xfId="0" applyFill="1"/>
    <xf numFmtId="0" fontId="0" fillId="6" borderId="0" xfId="0" applyFill="1"/>
    <xf numFmtId="0" fontId="2" fillId="0" borderId="0" xfId="0" applyFont="1" applyAlignment="1">
      <alignment horizontal="center" vertical="top" wrapText="1"/>
    </xf>
    <xf numFmtId="0" fontId="16" fillId="0" borderId="0" xfId="0" applyFont="1" applyAlignment="1">
      <alignment horizontal="left" wrapText="1" indent="2"/>
    </xf>
    <xf numFmtId="0" fontId="17" fillId="7" borderId="0" xfId="0" applyFont="1" applyFill="1"/>
    <xf numFmtId="0" fontId="13" fillId="0" borderId="0" xfId="0" applyFont="1"/>
    <xf numFmtId="0" fontId="19" fillId="0" borderId="0" xfId="0" applyFont="1"/>
    <xf numFmtId="0" fontId="0" fillId="0" borderId="0" xfId="0" applyAlignment="1">
      <alignment vertical="center"/>
    </xf>
    <xf numFmtId="0" fontId="3" fillId="0" borderId="0" xfId="0" applyFont="1" applyAlignment="1">
      <alignment vertical="center"/>
    </xf>
    <xf numFmtId="164" fontId="4" fillId="8" borderId="3" xfId="0" applyNumberFormat="1" applyFont="1" applyFill="1" applyBorder="1" applyAlignment="1">
      <alignment horizontal="right" vertical="center" indent="1"/>
    </xf>
    <xf numFmtId="164" fontId="10" fillId="8" borderId="3" xfId="0" applyNumberFormat="1" applyFont="1" applyFill="1" applyBorder="1" applyAlignment="1">
      <alignment horizontal="right" vertical="center" indent="1"/>
    </xf>
    <xf numFmtId="0" fontId="7" fillId="0" borderId="0" xfId="0" applyFont="1" applyAlignment="1">
      <alignment horizontal="left" vertical="center" indent="5"/>
    </xf>
    <xf numFmtId="0" fontId="19" fillId="0" borderId="0" xfId="0" applyFont="1" applyAlignment="1">
      <alignment horizontal="left" indent="2"/>
    </xf>
    <xf numFmtId="0" fontId="5" fillId="0" borderId="0" xfId="0" applyFont="1" applyAlignment="1">
      <alignment horizontal="left" indent="2"/>
    </xf>
    <xf numFmtId="0" fontId="0" fillId="0" borderId="0" xfId="0" applyAlignment="1">
      <alignment horizontal="left" vertical="center" indent="2"/>
    </xf>
    <xf numFmtId="0" fontId="3" fillId="0" borderId="0" xfId="0" applyFont="1" applyAlignment="1">
      <alignment horizontal="left" vertical="center" indent="2"/>
    </xf>
    <xf numFmtId="0" fontId="12" fillId="0" borderId="0" xfId="0" applyFont="1" applyAlignment="1">
      <alignment horizontal="left" vertical="center" indent="2"/>
    </xf>
    <xf numFmtId="0" fontId="0" fillId="0" borderId="0" xfId="0" applyAlignment="1">
      <alignment horizontal="left" indent="5"/>
    </xf>
    <xf numFmtId="0" fontId="3" fillId="0" borderId="0" xfId="0" applyFont="1" applyAlignment="1">
      <alignment horizontal="left" indent="5"/>
    </xf>
    <xf numFmtId="0" fontId="22" fillId="0" borderId="0" xfId="0" applyFont="1"/>
    <xf numFmtId="0" fontId="4" fillId="0" borderId="2" xfId="0" applyFont="1" applyBorder="1" applyAlignment="1">
      <alignment horizontal="right" vertical="center" indent="1"/>
    </xf>
    <xf numFmtId="14" fontId="10" fillId="8" borderId="3" xfId="0" applyNumberFormat="1" applyFont="1" applyFill="1" applyBorder="1" applyAlignment="1">
      <alignment horizontal="right" vertical="center" indent="1"/>
    </xf>
    <xf numFmtId="165" fontId="10" fillId="8" borderId="3" xfId="0" applyNumberFormat="1" applyFont="1" applyFill="1" applyBorder="1" applyAlignment="1">
      <alignment horizontal="right" vertical="center" indent="1"/>
    </xf>
    <xf numFmtId="165" fontId="10" fillId="0" borderId="0" xfId="0" applyNumberFormat="1" applyFont="1" applyAlignment="1">
      <alignment horizontal="right" vertical="center" indent="1"/>
    </xf>
    <xf numFmtId="0" fontId="4" fillId="0" borderId="0" xfId="0" applyFont="1" applyAlignment="1">
      <alignment horizontal="right" vertical="center" indent="1"/>
    </xf>
    <xf numFmtId="164" fontId="4" fillId="0" borderId="0" xfId="0" applyNumberFormat="1" applyFont="1" applyAlignment="1">
      <alignment horizontal="right" vertical="center" indent="1"/>
    </xf>
    <xf numFmtId="9" fontId="4" fillId="8" borderId="3" xfId="1" applyFont="1" applyFill="1" applyBorder="1" applyAlignment="1">
      <alignment horizontal="right" vertical="center" indent="1"/>
    </xf>
    <xf numFmtId="9" fontId="4" fillId="0" borderId="0" xfId="1" applyFont="1" applyBorder="1" applyAlignment="1">
      <alignment horizontal="right" vertical="center" indent="1"/>
    </xf>
    <xf numFmtId="0" fontId="4" fillId="0" borderId="1" xfId="0" applyFont="1" applyBorder="1" applyAlignment="1">
      <alignment horizontal="right" vertical="center" indent="1"/>
    </xf>
    <xf numFmtId="9" fontId="10" fillId="8" borderId="3" xfId="0" applyNumberFormat="1" applyFont="1" applyFill="1" applyBorder="1" applyAlignment="1">
      <alignment horizontal="right" vertical="center" indent="1"/>
    </xf>
    <xf numFmtId="0" fontId="10" fillId="8" borderId="3" xfId="0" applyFont="1" applyFill="1" applyBorder="1" applyAlignment="1">
      <alignment horizontal="right" vertical="center" indent="1"/>
    </xf>
    <xf numFmtId="0" fontId="20" fillId="0" borderId="0" xfId="0" applyFont="1" applyAlignment="1">
      <alignment horizontal="right" vertical="center" indent="1"/>
    </xf>
    <xf numFmtId="164" fontId="4" fillId="0" borderId="1" xfId="0" applyNumberFormat="1" applyFont="1" applyBorder="1" applyAlignment="1">
      <alignment horizontal="right" vertical="center" indent="1"/>
    </xf>
    <xf numFmtId="0" fontId="10" fillId="0" borderId="0" xfId="0" applyFont="1" applyAlignment="1">
      <alignment horizontal="left" indent="1"/>
    </xf>
    <xf numFmtId="0" fontId="10" fillId="0" borderId="0" xfId="0" applyFont="1" applyAlignment="1">
      <alignment horizontal="left" wrapText="1" indent="1"/>
    </xf>
    <xf numFmtId="0" fontId="23" fillId="0" borderId="0" xfId="0" applyFont="1" applyAlignment="1">
      <alignment horizontal="right" indent="1"/>
    </xf>
    <xf numFmtId="0" fontId="23" fillId="0" borderId="0" xfId="0" applyFont="1" applyAlignment="1">
      <alignment horizontal="right" vertical="center" wrapText="1" indent="1"/>
    </xf>
    <xf numFmtId="0" fontId="9" fillId="3" borderId="0" xfId="0" applyFont="1" applyFill="1" applyAlignment="1">
      <alignment horizontal="left" vertical="center" indent="1"/>
    </xf>
    <xf numFmtId="0" fontId="5" fillId="0" borderId="0" xfId="0" quotePrefix="1" applyFont="1" applyAlignment="1">
      <alignment wrapText="1"/>
    </xf>
    <xf numFmtId="0" fontId="5" fillId="0" borderId="0" xfId="0" applyFont="1" applyAlignment="1">
      <alignment wrapText="1"/>
    </xf>
    <xf numFmtId="0" fontId="25" fillId="0" borderId="0" xfId="0" quotePrefix="1" applyFont="1"/>
    <xf numFmtId="0" fontId="25" fillId="0" borderId="0" xfId="0" applyFont="1"/>
    <xf numFmtId="0" fontId="26" fillId="0" borderId="0" xfId="0" applyFont="1"/>
    <xf numFmtId="0" fontId="27" fillId="0" borderId="0" xfId="0" quotePrefix="1" applyFont="1"/>
    <xf numFmtId="14" fontId="0" fillId="0" borderId="3" xfId="0" applyNumberFormat="1" applyBorder="1"/>
    <xf numFmtId="0" fontId="0" fillId="0" borderId="3" xfId="0" applyBorder="1"/>
    <xf numFmtId="9" fontId="0" fillId="0" borderId="3" xfId="0" applyNumberFormat="1" applyBorder="1"/>
    <xf numFmtId="164" fontId="4" fillId="0" borderId="3" xfId="0" applyNumberFormat="1" applyFont="1" applyBorder="1" applyAlignment="1" applyProtection="1">
      <alignment horizontal="right" vertical="center" indent="1"/>
      <protection locked="0"/>
    </xf>
    <xf numFmtId="9" fontId="4" fillId="0" borderId="3" xfId="1" applyFont="1" applyBorder="1" applyAlignment="1" applyProtection="1">
      <alignment horizontal="right" vertical="center" indent="1"/>
      <protection locked="0"/>
    </xf>
    <xf numFmtId="14" fontId="4" fillId="0" borderId="3" xfId="0" applyNumberFormat="1" applyFont="1" applyBorder="1" applyAlignment="1" applyProtection="1">
      <alignment horizontal="right" vertical="center" indent="1"/>
      <protection locked="0"/>
    </xf>
    <xf numFmtId="0" fontId="0" fillId="0" borderId="3" xfId="0" applyBorder="1" applyAlignment="1" applyProtection="1">
      <alignment horizontal="right" vertical="center" indent="1"/>
      <protection locked="0"/>
    </xf>
    <xf numFmtId="0" fontId="4" fillId="0" borderId="0" xfId="0" applyFont="1" applyAlignment="1">
      <alignment horizontal="left" vertical="center" wrapText="1" indent="2"/>
    </xf>
    <xf numFmtId="0" fontId="18" fillId="0" borderId="0" xfId="0" applyFont="1" applyAlignment="1">
      <alignment horizontal="left" wrapText="1" indent="4"/>
    </xf>
    <xf numFmtId="0" fontId="4" fillId="0" borderId="0" xfId="0" applyFont="1" applyAlignment="1">
      <alignment horizontal="left" vertical="center" indent="2"/>
    </xf>
    <xf numFmtId="0" fontId="18" fillId="0" borderId="0" xfId="0" applyFont="1" applyAlignment="1">
      <alignment horizontal="right" wrapText="1" indent="1"/>
    </xf>
    <xf numFmtId="0" fontId="18" fillId="0" borderId="0" xfId="0" applyFont="1" applyAlignment="1">
      <alignment horizontal="right" vertical="center" wrapText="1" indent="1"/>
    </xf>
    <xf numFmtId="0" fontId="4" fillId="0" borderId="3" xfId="0" applyFont="1" applyBorder="1" applyAlignment="1" applyProtection="1">
      <alignment horizontal="right" vertical="center" indent="1"/>
      <protection locked="0"/>
    </xf>
    <xf numFmtId="0" fontId="9" fillId="3" borderId="0" xfId="0" applyFont="1" applyFill="1" applyAlignment="1">
      <alignment horizontal="left" vertical="center" wrapText="1" indent="1"/>
    </xf>
    <xf numFmtId="0" fontId="0" fillId="0" borderId="0" xfId="0" applyAlignment="1">
      <alignment horizontal="left" wrapText="1" indent="3"/>
    </xf>
    <xf numFmtId="0" fontId="0" fillId="0" borderId="0" xfId="0" applyAlignment="1">
      <alignment horizontal="left" wrapText="1" indent="2"/>
    </xf>
    <xf numFmtId="0" fontId="5" fillId="0" borderId="0" xfId="0" applyFont="1" applyAlignment="1">
      <alignment horizontal="left" vertical="top" wrapText="1" indent="1"/>
    </xf>
    <xf numFmtId="0" fontId="0" fillId="0" borderId="0" xfId="0" applyAlignment="1">
      <alignment horizontal="left" vertical="top"/>
    </xf>
    <xf numFmtId="0" fontId="0" fillId="0" borderId="0" xfId="0" applyAlignment="1">
      <alignment horizontal="left" vertical="top" wrapText="1" indent="3"/>
    </xf>
    <xf numFmtId="0" fontId="2" fillId="2" borderId="0" xfId="0" applyFont="1" applyFill="1" applyAlignment="1">
      <alignment horizontal="left" vertical="top" wrapText="1" indent="5"/>
    </xf>
    <xf numFmtId="0" fontId="4" fillId="0" borderId="0" xfId="0" applyFont="1" applyAlignment="1">
      <alignment horizontal="left" vertical="top" wrapText="1" indent="3"/>
    </xf>
    <xf numFmtId="0" fontId="21" fillId="0" borderId="0" xfId="0" applyFont="1" applyAlignment="1">
      <alignment horizontal="left" vertical="top" wrapText="1" indent="1"/>
    </xf>
    <xf numFmtId="0" fontId="0" fillId="0" borderId="0" xfId="0" applyAlignment="1">
      <alignment horizontal="left" indent="1"/>
    </xf>
    <xf numFmtId="0" fontId="0" fillId="0" borderId="0" xfId="0" applyAlignment="1">
      <alignment horizontal="left" wrapText="1" indent="1"/>
    </xf>
    <xf numFmtId="0" fontId="29" fillId="0" borderId="0" xfId="2" applyAlignment="1">
      <alignment horizontal="left" wrapText="1" indent="5"/>
    </xf>
    <xf numFmtId="0" fontId="5" fillId="0" borderId="5" xfId="0" quotePrefix="1" applyFont="1" applyBorder="1" applyAlignment="1">
      <alignment horizontal="center"/>
    </xf>
    <xf numFmtId="0" fontId="5" fillId="0" borderId="2" xfId="0" quotePrefix="1" applyFont="1" applyBorder="1" applyAlignment="1">
      <alignment horizontal="center"/>
    </xf>
    <xf numFmtId="0" fontId="5" fillId="0" borderId="6" xfId="0" quotePrefix="1" applyFont="1" applyBorder="1" applyAlignment="1">
      <alignment horizontal="center"/>
    </xf>
  </cellXfs>
  <cellStyles count="3">
    <cellStyle name="Hyperlink" xfId="2" builtinId="8"/>
    <cellStyle name="Normal" xfId="0" builtinId="0"/>
    <cellStyle name="Percent" xfId="1" builtinId="5"/>
  </cellStyles>
  <dxfs count="16">
    <dxf>
      <fill>
        <patternFill>
          <bgColor rgb="FFE7E7E7"/>
        </patternFill>
      </fill>
    </dxf>
    <dxf>
      <fill>
        <patternFill>
          <bgColor rgb="FFE7E7E7"/>
        </patternFill>
      </fill>
    </dxf>
    <dxf>
      <fill>
        <patternFill>
          <bgColor rgb="FFE7E7E7"/>
        </patternFill>
      </fill>
    </dxf>
    <dxf>
      <font>
        <color theme="0"/>
      </font>
    </dxf>
    <dxf>
      <font>
        <b/>
        <i val="0"/>
        <color theme="0"/>
      </font>
      <fill>
        <patternFill>
          <bgColor rgb="FFC00000"/>
        </patternFill>
      </fill>
    </dxf>
    <dxf>
      <font>
        <b/>
        <i val="0"/>
        <color auto="1"/>
      </font>
      <fill>
        <patternFill>
          <bgColor rgb="FFEBBB10"/>
        </patternFill>
      </fill>
    </dxf>
    <dxf>
      <font>
        <b/>
        <i val="0"/>
        <color rgb="FFC00000"/>
      </font>
    </dxf>
    <dxf>
      <font>
        <b/>
        <i val="0"/>
        <color rgb="FF595959"/>
      </font>
    </dxf>
    <dxf>
      <fill>
        <patternFill>
          <bgColor rgb="FFE7E7E7"/>
        </patternFill>
      </fill>
    </dxf>
    <dxf>
      <fill>
        <patternFill>
          <bgColor rgb="FFE7E7E7"/>
        </patternFill>
      </fill>
    </dxf>
    <dxf>
      <fill>
        <patternFill>
          <bgColor rgb="FFE7E7E7"/>
        </patternFill>
      </fill>
    </dxf>
    <dxf>
      <fill>
        <patternFill>
          <bgColor rgb="FFE7E7E7"/>
        </patternFill>
      </fill>
    </dxf>
    <dxf>
      <fill>
        <patternFill>
          <bgColor rgb="FFE7E7E7"/>
        </patternFill>
      </fill>
    </dxf>
    <dxf>
      <fill>
        <patternFill>
          <bgColor rgb="FFE7E7E7"/>
        </patternFill>
      </fill>
    </dxf>
    <dxf>
      <fill>
        <patternFill>
          <fgColor theme="0"/>
          <bgColor theme="0"/>
        </patternFill>
      </fill>
    </dxf>
    <dxf>
      <fill>
        <patternFill>
          <bgColor rgb="FFE7E7E7"/>
        </patternFill>
      </fill>
    </dxf>
  </dxfs>
  <tableStyles count="0" defaultTableStyle="TableStyleMedium2" defaultPivotStyle="PivotStyleLight16"/>
  <colors>
    <mruColors>
      <color rgb="FF245A91"/>
      <color rgb="FF595959"/>
      <color rgb="FFEBBB10"/>
      <color rgb="FFE7E7E7"/>
      <color rgb="FFEED382"/>
      <color rgb="FFC3922E"/>
      <color rgb="FFFFFB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7</xdr:row>
      <xdr:rowOff>28575</xdr:rowOff>
    </xdr:from>
    <xdr:to>
      <xdr:col>0</xdr:col>
      <xdr:colOff>400050</xdr:colOff>
      <xdr:row>8</xdr:row>
      <xdr:rowOff>0</xdr:rowOff>
    </xdr:to>
    <xdr:sp macro="" textlink="">
      <xdr:nvSpPr>
        <xdr:cNvPr id="2" name="Rectangle 1">
          <a:extLst>
            <a:ext uri="{FF2B5EF4-FFF2-40B4-BE49-F238E27FC236}">
              <a16:creationId xmlns:a16="http://schemas.microsoft.com/office/drawing/2014/main" id="{34C3AFCE-ACD3-4AFB-B8B3-4807863D348B}"/>
            </a:ext>
            <a:ext uri="{C183D7F6-B498-43B3-948B-1728B52AA6E4}">
              <adec:decorative xmlns:adec="http://schemas.microsoft.com/office/drawing/2017/decorative" val="1"/>
            </a:ext>
          </a:extLst>
        </xdr:cNvPr>
        <xdr:cNvSpPr/>
      </xdr:nvSpPr>
      <xdr:spPr>
        <a:xfrm>
          <a:off x="47625" y="1362075"/>
          <a:ext cx="352425" cy="161925"/>
        </a:xfrm>
        <a:prstGeom prst="rect">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438150</xdr:colOff>
      <xdr:row>7</xdr:row>
      <xdr:rowOff>28575</xdr:rowOff>
    </xdr:from>
    <xdr:to>
      <xdr:col>0</xdr:col>
      <xdr:colOff>790575</xdr:colOff>
      <xdr:row>8</xdr:row>
      <xdr:rowOff>0</xdr:rowOff>
    </xdr:to>
    <xdr:sp macro="" textlink="">
      <xdr:nvSpPr>
        <xdr:cNvPr id="3" name="Rectangle 2">
          <a:extLst>
            <a:ext uri="{FF2B5EF4-FFF2-40B4-BE49-F238E27FC236}">
              <a16:creationId xmlns:a16="http://schemas.microsoft.com/office/drawing/2014/main" id="{EF601DD9-0267-4CF3-8EFA-B2B4D44F92D5}"/>
            </a:ext>
            <a:ext uri="{C183D7F6-B498-43B3-948B-1728B52AA6E4}">
              <adec:decorative xmlns:adec="http://schemas.microsoft.com/office/drawing/2017/decorative" val="1"/>
            </a:ext>
          </a:extLst>
        </xdr:cNvPr>
        <xdr:cNvSpPr/>
      </xdr:nvSpPr>
      <xdr:spPr>
        <a:xfrm>
          <a:off x="438150" y="1362075"/>
          <a:ext cx="352425" cy="161925"/>
        </a:xfrm>
        <a:prstGeom prst="rect">
          <a:avLst/>
        </a:prstGeom>
        <a:solidFill>
          <a:schemeClr val="accent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828675</xdr:colOff>
      <xdr:row>7</xdr:row>
      <xdr:rowOff>28575</xdr:rowOff>
    </xdr:from>
    <xdr:to>
      <xdr:col>0</xdr:col>
      <xdr:colOff>1181100</xdr:colOff>
      <xdr:row>8</xdr:row>
      <xdr:rowOff>0</xdr:rowOff>
    </xdr:to>
    <xdr:sp macro="" textlink="">
      <xdr:nvSpPr>
        <xdr:cNvPr id="4" name="Rectangle 3">
          <a:extLst>
            <a:ext uri="{FF2B5EF4-FFF2-40B4-BE49-F238E27FC236}">
              <a16:creationId xmlns:a16="http://schemas.microsoft.com/office/drawing/2014/main" id="{F74FECD4-196E-4CA0-BE70-49A060F9EEEE}"/>
            </a:ext>
            <a:ext uri="{C183D7F6-B498-43B3-948B-1728B52AA6E4}">
              <adec:decorative xmlns:adec="http://schemas.microsoft.com/office/drawing/2017/decorative" val="1"/>
            </a:ext>
          </a:extLst>
        </xdr:cNvPr>
        <xdr:cNvSpPr/>
      </xdr:nvSpPr>
      <xdr:spPr>
        <a:xfrm>
          <a:off x="828675" y="1362075"/>
          <a:ext cx="352425" cy="161925"/>
        </a:xfrm>
        <a:prstGeom prst="rect">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1219200</xdr:colOff>
      <xdr:row>7</xdr:row>
      <xdr:rowOff>28575</xdr:rowOff>
    </xdr:from>
    <xdr:to>
      <xdr:col>0</xdr:col>
      <xdr:colOff>1571625</xdr:colOff>
      <xdr:row>8</xdr:row>
      <xdr:rowOff>0</xdr:rowOff>
    </xdr:to>
    <xdr:sp macro="" textlink="">
      <xdr:nvSpPr>
        <xdr:cNvPr id="5" name="Rectangle 4">
          <a:extLst>
            <a:ext uri="{FF2B5EF4-FFF2-40B4-BE49-F238E27FC236}">
              <a16:creationId xmlns:a16="http://schemas.microsoft.com/office/drawing/2014/main" id="{CBC1C959-1879-49BE-B43B-41F43059F34C}"/>
            </a:ext>
            <a:ext uri="{C183D7F6-B498-43B3-948B-1728B52AA6E4}">
              <adec:decorative xmlns:adec="http://schemas.microsoft.com/office/drawing/2017/decorative" val="1"/>
            </a:ext>
          </a:extLst>
        </xdr:cNvPr>
        <xdr:cNvSpPr/>
      </xdr:nvSpPr>
      <xdr:spPr>
        <a:xfrm>
          <a:off x="1219200" y="1362075"/>
          <a:ext cx="352425" cy="161925"/>
        </a:xfrm>
        <a:prstGeom prst="rect">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1609725</xdr:colOff>
      <xdr:row>7</xdr:row>
      <xdr:rowOff>28575</xdr:rowOff>
    </xdr:from>
    <xdr:to>
      <xdr:col>1</xdr:col>
      <xdr:colOff>47625</xdr:colOff>
      <xdr:row>8</xdr:row>
      <xdr:rowOff>0</xdr:rowOff>
    </xdr:to>
    <xdr:sp macro="" textlink="">
      <xdr:nvSpPr>
        <xdr:cNvPr id="6" name="Rectangle 5">
          <a:extLst>
            <a:ext uri="{FF2B5EF4-FFF2-40B4-BE49-F238E27FC236}">
              <a16:creationId xmlns:a16="http://schemas.microsoft.com/office/drawing/2014/main" id="{AEE6EA42-CFFB-412E-B78E-CDBCBD6743C3}"/>
            </a:ext>
            <a:ext uri="{C183D7F6-B498-43B3-948B-1728B52AA6E4}">
              <adec:decorative xmlns:adec="http://schemas.microsoft.com/office/drawing/2017/decorative" val="1"/>
            </a:ext>
          </a:extLst>
        </xdr:cNvPr>
        <xdr:cNvSpPr/>
      </xdr:nvSpPr>
      <xdr:spPr>
        <a:xfrm>
          <a:off x="1609725" y="1362075"/>
          <a:ext cx="352425" cy="161925"/>
        </a:xfrm>
        <a:prstGeom prst="rect">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85725</xdr:colOff>
      <xdr:row>7</xdr:row>
      <xdr:rowOff>28575</xdr:rowOff>
    </xdr:from>
    <xdr:to>
      <xdr:col>1</xdr:col>
      <xdr:colOff>438150</xdr:colOff>
      <xdr:row>8</xdr:row>
      <xdr:rowOff>0</xdr:rowOff>
    </xdr:to>
    <xdr:sp macro="" textlink="">
      <xdr:nvSpPr>
        <xdr:cNvPr id="7" name="Rectangle 6">
          <a:extLst>
            <a:ext uri="{FF2B5EF4-FFF2-40B4-BE49-F238E27FC236}">
              <a16:creationId xmlns:a16="http://schemas.microsoft.com/office/drawing/2014/main" id="{03C6FB0D-821B-4F41-B1E3-E1DAA38CB571}"/>
            </a:ext>
            <a:ext uri="{C183D7F6-B498-43B3-948B-1728B52AA6E4}">
              <adec:decorative xmlns:adec="http://schemas.microsoft.com/office/drawing/2017/decorative" val="1"/>
            </a:ext>
          </a:extLst>
        </xdr:cNvPr>
        <xdr:cNvSpPr/>
      </xdr:nvSpPr>
      <xdr:spPr>
        <a:xfrm>
          <a:off x="2000250" y="1362075"/>
          <a:ext cx="352425" cy="161925"/>
        </a:xfrm>
        <a:prstGeom prst="rect">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353228</xdr:colOff>
      <xdr:row>0</xdr:row>
      <xdr:rowOff>60901</xdr:rowOff>
    </xdr:from>
    <xdr:to>
      <xdr:col>1</xdr:col>
      <xdr:colOff>1110844</xdr:colOff>
      <xdr:row>0</xdr:row>
      <xdr:rowOff>475032</xdr:rowOff>
    </xdr:to>
    <xdr:sp macro="" textlink="">
      <xdr:nvSpPr>
        <xdr:cNvPr id="73" name="Rectangle 72">
          <a:extLst>
            <a:ext uri="{FF2B5EF4-FFF2-40B4-BE49-F238E27FC236}">
              <a16:creationId xmlns:a16="http://schemas.microsoft.com/office/drawing/2014/main" id="{17298F0E-AF51-CED0-2895-1B0B012F4C58}"/>
            </a:ext>
            <a:ext uri="{C183D7F6-B498-43B3-948B-1728B52AA6E4}">
              <adec:decorative xmlns:adec="http://schemas.microsoft.com/office/drawing/2017/decorative" val="1"/>
            </a:ext>
          </a:extLst>
        </xdr:cNvPr>
        <xdr:cNvSpPr/>
      </xdr:nvSpPr>
      <xdr:spPr>
        <a:xfrm flipH="1">
          <a:off x="7020728" y="60901"/>
          <a:ext cx="757616" cy="41413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100"/>
        </a:p>
      </xdr:txBody>
    </xdr:sp>
    <xdr:clientData/>
  </xdr:twoCellAnchor>
  <xdr:twoCellAnchor editAs="oneCell">
    <xdr:from>
      <xdr:col>1</xdr:col>
      <xdr:colOff>404653</xdr:colOff>
      <xdr:row>0</xdr:row>
      <xdr:rowOff>91110</xdr:rowOff>
    </xdr:from>
    <xdr:to>
      <xdr:col>1</xdr:col>
      <xdr:colOff>1049234</xdr:colOff>
      <xdr:row>0</xdr:row>
      <xdr:rowOff>444535</xdr:rowOff>
    </xdr:to>
    <xdr:pic>
      <xdr:nvPicPr>
        <xdr:cNvPr id="72" name="Picture 71" descr="Minnesota Office of the State Auditor Logo">
          <a:extLst>
            <a:ext uri="{FF2B5EF4-FFF2-40B4-BE49-F238E27FC236}">
              <a16:creationId xmlns:a16="http://schemas.microsoft.com/office/drawing/2014/main" id="{9CE19476-A7B6-FAB2-B7F9-304D5FC3A3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72153" y="91110"/>
          <a:ext cx="644581" cy="3534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osa.state.mn.us/training-guidance/training/training-opportunities-sub-pages/tax-increment-financing-tif-division/how-to-monitor-the-six-year-ru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328E9-DFFF-4ED7-92BA-06673EB706FD}">
  <sheetPr>
    <tabColor rgb="FF92D050"/>
  </sheetPr>
  <dimension ref="A1:D17"/>
  <sheetViews>
    <sheetView workbookViewId="0">
      <selection activeCell="G25" sqref="G25"/>
    </sheetView>
  </sheetViews>
  <sheetFormatPr defaultRowHeight="15" x14ac:dyDescent="0.25"/>
  <cols>
    <col min="1" max="1" width="28.7109375" customWidth="1"/>
    <col min="2" max="2" width="48.7109375" customWidth="1"/>
    <col min="3" max="3" width="12.5703125" customWidth="1"/>
  </cols>
  <sheetData>
    <row r="1" spans="1:4" x14ac:dyDescent="0.25">
      <c r="A1" s="5" t="s">
        <v>196</v>
      </c>
      <c r="B1" s="52" t="s">
        <v>197</v>
      </c>
      <c r="C1" s="53" t="s">
        <v>26</v>
      </c>
      <c r="D1" s="5" t="s">
        <v>198</v>
      </c>
    </row>
    <row r="2" spans="1:4" x14ac:dyDescent="0.25">
      <c r="B2" s="54" t="s">
        <v>200</v>
      </c>
      <c r="D2" s="55" t="s">
        <v>207</v>
      </c>
    </row>
    <row r="3" spans="1:4" x14ac:dyDescent="0.25">
      <c r="A3" s="58">
        <v>37802</v>
      </c>
      <c r="B3" s="56" t="s">
        <v>201</v>
      </c>
      <c r="C3" t="s">
        <v>199</v>
      </c>
      <c r="D3" t="s">
        <v>208</v>
      </c>
    </row>
    <row r="4" spans="1:4" x14ac:dyDescent="0.25">
      <c r="A4" s="58">
        <v>39923</v>
      </c>
      <c r="B4" s="56" t="s">
        <v>203</v>
      </c>
      <c r="C4" t="s">
        <v>199</v>
      </c>
      <c r="D4" t="s">
        <v>209</v>
      </c>
    </row>
    <row r="5" spans="1:4" x14ac:dyDescent="0.25">
      <c r="A5" s="58">
        <v>39923</v>
      </c>
      <c r="B5" s="56" t="s">
        <v>202</v>
      </c>
      <c r="C5" t="s">
        <v>199</v>
      </c>
      <c r="D5" t="s">
        <v>210</v>
      </c>
    </row>
    <row r="6" spans="1:4" x14ac:dyDescent="0.25">
      <c r="A6" s="58">
        <v>41090</v>
      </c>
      <c r="B6" s="56" t="s">
        <v>204</v>
      </c>
      <c r="C6" t="s">
        <v>199</v>
      </c>
      <c r="D6" t="s">
        <v>211</v>
      </c>
    </row>
    <row r="7" spans="1:4" x14ac:dyDescent="0.25">
      <c r="A7" s="58">
        <v>43100</v>
      </c>
      <c r="B7" s="56" t="s">
        <v>205</v>
      </c>
      <c r="C7" t="s">
        <v>199</v>
      </c>
      <c r="D7" t="s">
        <v>212</v>
      </c>
    </row>
    <row r="8" spans="1:4" x14ac:dyDescent="0.25">
      <c r="A8" s="58">
        <v>44012</v>
      </c>
      <c r="B8" s="56" t="s">
        <v>206</v>
      </c>
      <c r="C8" t="s">
        <v>199</v>
      </c>
      <c r="D8" t="s">
        <v>213</v>
      </c>
    </row>
    <row r="9" spans="1:4" x14ac:dyDescent="0.25">
      <c r="B9" s="57" t="s">
        <v>214</v>
      </c>
    </row>
    <row r="10" spans="1:4" x14ac:dyDescent="0.25">
      <c r="A10" s="59">
        <f>IF(OR(Validation!D5=TRUE,Validation!D6=TRUE),10,IF(OR(Validation!D7=TRUE,Validation!D8=TRUE),8,5))</f>
        <v>5</v>
      </c>
      <c r="B10" s="56" t="s">
        <v>215</v>
      </c>
      <c r="C10" t="s">
        <v>216</v>
      </c>
      <c r="D10" t="s">
        <v>217</v>
      </c>
    </row>
    <row r="11" spans="1:4" x14ac:dyDescent="0.25">
      <c r="B11" s="57" t="s">
        <v>226</v>
      </c>
    </row>
    <row r="12" spans="1:4" x14ac:dyDescent="0.25">
      <c r="A12" s="60">
        <f>IF(Calculator!B26="Yes",10%,0%)</f>
        <v>0</v>
      </c>
      <c r="B12" s="56" t="s">
        <v>227</v>
      </c>
      <c r="C12" t="s">
        <v>216</v>
      </c>
      <c r="D12" t="s">
        <v>228</v>
      </c>
    </row>
    <row r="13" spans="1:4" x14ac:dyDescent="0.25">
      <c r="B13" s="56"/>
    </row>
    <row r="14" spans="1:4" x14ac:dyDescent="0.25">
      <c r="B14" s="56"/>
    </row>
    <row r="15" spans="1:4" x14ac:dyDescent="0.25">
      <c r="B15" s="56"/>
    </row>
    <row r="16" spans="1:4" x14ac:dyDescent="0.25">
      <c r="B16" s="56"/>
    </row>
    <row r="17" spans="2:2" x14ac:dyDescent="0.25">
      <c r="B17" s="56"/>
    </row>
  </sheetData>
  <phoneticPr fontId="1"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C9D7D-E02B-44D7-ACD9-9D8D742B3186}">
  <sheetPr codeName="Sheet1">
    <tabColor rgb="FF00B0F0"/>
  </sheetPr>
  <dimension ref="A1:S29"/>
  <sheetViews>
    <sheetView workbookViewId="0">
      <selection activeCell="H13" sqref="H13"/>
    </sheetView>
  </sheetViews>
  <sheetFormatPr defaultRowHeight="15" x14ac:dyDescent="0.25"/>
  <cols>
    <col min="1" max="1" width="28.7109375" customWidth="1"/>
    <col min="3" max="3" width="10.42578125" bestFit="1" customWidth="1"/>
    <col min="4" max="4" width="17.7109375" customWidth="1"/>
    <col min="5" max="5" width="45.7109375" customWidth="1"/>
    <col min="6" max="6" width="2.7109375" customWidth="1"/>
    <col min="7" max="7" width="16" style="14" bestFit="1" customWidth="1"/>
    <col min="8" max="8" width="68.42578125" style="14" bestFit="1" customWidth="1"/>
    <col min="9" max="9" width="11.5703125" style="14" bestFit="1" customWidth="1"/>
    <col min="10" max="10" width="2.7109375" customWidth="1"/>
    <col min="11" max="11" width="10.85546875" style="13" bestFit="1" customWidth="1"/>
    <col min="12" max="12" width="2.7109375" customWidth="1"/>
    <col min="13" max="13" width="22.42578125" style="15" bestFit="1" customWidth="1"/>
  </cols>
  <sheetData>
    <row r="1" spans="1:19" x14ac:dyDescent="0.25">
      <c r="A1" s="83" t="s">
        <v>15</v>
      </c>
      <c r="B1" s="84"/>
      <c r="C1" s="84"/>
      <c r="D1" s="84"/>
      <c r="E1" s="85"/>
      <c r="G1" s="14" t="s">
        <v>57</v>
      </c>
      <c r="H1" s="14" t="s">
        <v>56</v>
      </c>
      <c r="I1" s="14" t="s">
        <v>58</v>
      </c>
      <c r="K1" s="13" t="s">
        <v>49</v>
      </c>
      <c r="M1" s="15" t="s">
        <v>49</v>
      </c>
    </row>
    <row r="2" spans="1:19" x14ac:dyDescent="0.25">
      <c r="A2" t="s">
        <v>16</v>
      </c>
      <c r="G2" s="14" t="s">
        <v>53</v>
      </c>
      <c r="H2" s="14" t="s">
        <v>59</v>
      </c>
      <c r="I2" s="14" t="s">
        <v>54</v>
      </c>
      <c r="K2" s="13" t="s">
        <v>12</v>
      </c>
      <c r="M2" s="18" t="s">
        <v>43</v>
      </c>
      <c r="P2" s="10"/>
      <c r="S2" s="10"/>
    </row>
    <row r="3" spans="1:19" x14ac:dyDescent="0.25">
      <c r="A3" t="s">
        <v>17</v>
      </c>
      <c r="G3" s="14" t="s">
        <v>61</v>
      </c>
      <c r="H3" s="14" t="s">
        <v>80</v>
      </c>
      <c r="I3" s="14" t="s">
        <v>58</v>
      </c>
      <c r="K3" s="13" t="s">
        <v>13</v>
      </c>
      <c r="M3" s="18" t="s">
        <v>44</v>
      </c>
      <c r="P3" s="10"/>
      <c r="S3" s="10"/>
    </row>
    <row r="4" spans="1:19" x14ac:dyDescent="0.25">
      <c r="A4" t="s">
        <v>18</v>
      </c>
      <c r="G4" s="14" t="s">
        <v>187</v>
      </c>
      <c r="H4" s="14" t="s">
        <v>63</v>
      </c>
      <c r="I4" s="14" t="s">
        <v>54</v>
      </c>
      <c r="M4" s="18" t="s">
        <v>45</v>
      </c>
      <c r="P4" s="10"/>
    </row>
    <row r="5" spans="1:19" x14ac:dyDescent="0.25">
      <c r="A5" t="s">
        <v>19</v>
      </c>
      <c r="G5" s="14" t="s">
        <v>186</v>
      </c>
      <c r="H5" s="14" t="s">
        <v>188</v>
      </c>
      <c r="I5" s="14" t="s">
        <v>54</v>
      </c>
      <c r="M5" s="18" t="s">
        <v>46</v>
      </c>
      <c r="S5" s="19"/>
    </row>
    <row r="6" spans="1:19" x14ac:dyDescent="0.25">
      <c r="A6" t="s">
        <v>20</v>
      </c>
      <c r="G6" s="14" t="s">
        <v>74</v>
      </c>
      <c r="H6" s="14" t="s">
        <v>75</v>
      </c>
      <c r="I6" s="14" t="s">
        <v>58</v>
      </c>
      <c r="M6" s="18" t="s">
        <v>47</v>
      </c>
      <c r="P6" s="19"/>
      <c r="S6" s="19"/>
    </row>
    <row r="7" spans="1:19" x14ac:dyDescent="0.25">
      <c r="A7" t="s">
        <v>21</v>
      </c>
      <c r="G7" s="14" t="s">
        <v>68</v>
      </c>
      <c r="H7" s="14" t="s">
        <v>69</v>
      </c>
      <c r="I7" s="14" t="s">
        <v>58</v>
      </c>
      <c r="M7" s="18" t="s">
        <v>48</v>
      </c>
      <c r="P7" s="19"/>
      <c r="S7" s="19"/>
    </row>
    <row r="8" spans="1:19" x14ac:dyDescent="0.25">
      <c r="C8" t="s">
        <v>22</v>
      </c>
      <c r="G8" s="14" t="s">
        <v>67</v>
      </c>
      <c r="H8" s="14" t="s">
        <v>76</v>
      </c>
      <c r="I8" s="14" t="s">
        <v>33</v>
      </c>
      <c r="P8" s="19"/>
      <c r="S8" s="19"/>
    </row>
    <row r="9" spans="1:19" x14ac:dyDescent="0.25">
      <c r="G9" s="14" t="s">
        <v>89</v>
      </c>
      <c r="H9" s="14" t="s">
        <v>113</v>
      </c>
      <c r="I9" s="14" t="s">
        <v>33</v>
      </c>
      <c r="P9" s="19"/>
      <c r="S9" s="19"/>
    </row>
    <row r="10" spans="1:19" x14ac:dyDescent="0.25">
      <c r="A10" s="83" t="s">
        <v>23</v>
      </c>
      <c r="B10" s="84"/>
      <c r="C10" s="84"/>
      <c r="D10" s="84"/>
      <c r="E10" s="85"/>
      <c r="G10" s="14" t="s">
        <v>90</v>
      </c>
      <c r="H10" s="14" t="s">
        <v>91</v>
      </c>
      <c r="I10" s="14" t="s">
        <v>54</v>
      </c>
      <c r="P10" s="19"/>
      <c r="S10" s="19"/>
    </row>
    <row r="11" spans="1:19" x14ac:dyDescent="0.25">
      <c r="A11" s="5" t="s">
        <v>24</v>
      </c>
      <c r="B11" s="5" t="s">
        <v>25</v>
      </c>
      <c r="C11" s="5" t="s">
        <v>26</v>
      </c>
      <c r="D11" s="5" t="s">
        <v>27</v>
      </c>
      <c r="E11" s="5" t="s">
        <v>28</v>
      </c>
      <c r="G11" s="14" t="s">
        <v>94</v>
      </c>
      <c r="H11" s="14" t="s">
        <v>140</v>
      </c>
      <c r="I11" s="14" t="s">
        <v>54</v>
      </c>
      <c r="P11" s="19"/>
      <c r="S11" s="19"/>
    </row>
    <row r="12" spans="1:19" x14ac:dyDescent="0.25">
      <c r="A12" s="14" t="s">
        <v>29</v>
      </c>
      <c r="B12" t="str">
        <f ca="1">CELL("address",G:G)</f>
        <v>$G$1</v>
      </c>
      <c r="C12" t="s">
        <v>30</v>
      </c>
      <c r="G12" s="14" t="s">
        <v>95</v>
      </c>
      <c r="H12" s="14" t="s">
        <v>99</v>
      </c>
      <c r="I12" s="14" t="s">
        <v>54</v>
      </c>
      <c r="P12" s="19"/>
      <c r="S12" s="19"/>
    </row>
    <row r="13" spans="1:19" x14ac:dyDescent="0.25">
      <c r="A13" s="13" t="s">
        <v>31</v>
      </c>
      <c r="B13" t="str">
        <f ca="1">CELL("address",K:K)</f>
        <v>$K$1</v>
      </c>
      <c r="C13" t="s">
        <v>30</v>
      </c>
      <c r="D13" t="s">
        <v>51</v>
      </c>
      <c r="E13" t="s">
        <v>32</v>
      </c>
      <c r="G13" s="14" t="s">
        <v>142</v>
      </c>
      <c r="H13" s="14" t="s">
        <v>100</v>
      </c>
      <c r="I13" s="14" t="s">
        <v>54</v>
      </c>
      <c r="P13" s="19"/>
      <c r="S13" s="19"/>
    </row>
    <row r="14" spans="1:19" x14ac:dyDescent="0.25">
      <c r="A14" s="15" t="s">
        <v>42</v>
      </c>
      <c r="B14" t="str">
        <f ca="1">CELL("address",M:M)</f>
        <v>$M$1</v>
      </c>
      <c r="C14" t="s">
        <v>30</v>
      </c>
      <c r="D14" t="s">
        <v>50</v>
      </c>
      <c r="E14" t="s">
        <v>32</v>
      </c>
      <c r="G14" s="14" t="s">
        <v>143</v>
      </c>
      <c r="H14" s="14" t="s">
        <v>141</v>
      </c>
      <c r="I14" s="14" t="s">
        <v>33</v>
      </c>
      <c r="P14" s="19"/>
      <c r="S14" s="19"/>
    </row>
    <row r="15" spans="1:19" x14ac:dyDescent="0.25">
      <c r="G15" s="14" t="s">
        <v>150</v>
      </c>
      <c r="H15" s="14" t="s">
        <v>151</v>
      </c>
      <c r="I15" s="14" t="s">
        <v>58</v>
      </c>
      <c r="P15" s="19"/>
      <c r="S15" s="19"/>
    </row>
    <row r="16" spans="1:19" x14ac:dyDescent="0.25">
      <c r="G16" s="14" t="s">
        <v>152</v>
      </c>
      <c r="H16" s="14" t="s">
        <v>153</v>
      </c>
      <c r="I16" s="14" t="s">
        <v>58</v>
      </c>
      <c r="P16" s="19"/>
      <c r="S16" s="19"/>
    </row>
    <row r="17" spans="7:19" x14ac:dyDescent="0.25">
      <c r="G17" s="14" t="s">
        <v>144</v>
      </c>
      <c r="H17" s="14" t="s">
        <v>101</v>
      </c>
      <c r="I17" s="14" t="s">
        <v>54</v>
      </c>
      <c r="P17" s="19"/>
      <c r="S17" s="19"/>
    </row>
    <row r="18" spans="7:19" x14ac:dyDescent="0.25">
      <c r="G18" s="14" t="s">
        <v>145</v>
      </c>
      <c r="H18" s="14" t="s">
        <v>185</v>
      </c>
      <c r="I18" s="14" t="s">
        <v>33</v>
      </c>
      <c r="P18" s="19"/>
      <c r="S18" s="19"/>
    </row>
    <row r="19" spans="7:19" x14ac:dyDescent="0.25">
      <c r="G19" s="14" t="s">
        <v>154</v>
      </c>
      <c r="H19" s="14" t="s">
        <v>157</v>
      </c>
      <c r="I19" s="14" t="s">
        <v>58</v>
      </c>
      <c r="P19" s="19"/>
      <c r="S19" s="19"/>
    </row>
    <row r="20" spans="7:19" x14ac:dyDescent="0.25">
      <c r="G20" s="14" t="s">
        <v>155</v>
      </c>
      <c r="H20" s="14" t="s">
        <v>156</v>
      </c>
      <c r="I20" s="14" t="s">
        <v>58</v>
      </c>
      <c r="P20" s="19"/>
    </row>
    <row r="21" spans="7:19" x14ac:dyDescent="0.25">
      <c r="G21" s="14" t="s">
        <v>146</v>
      </c>
      <c r="H21" s="14" t="s">
        <v>148</v>
      </c>
      <c r="I21" s="14" t="s">
        <v>33</v>
      </c>
      <c r="P21" s="19"/>
    </row>
    <row r="22" spans="7:19" x14ac:dyDescent="0.25">
      <c r="G22" s="14" t="s">
        <v>147</v>
      </c>
      <c r="H22" s="14" t="s">
        <v>102</v>
      </c>
      <c r="I22" s="14" t="s">
        <v>54</v>
      </c>
      <c r="P22" s="19"/>
    </row>
    <row r="23" spans="7:19" x14ac:dyDescent="0.25">
      <c r="G23" s="14" t="s">
        <v>158</v>
      </c>
      <c r="H23" s="14" t="s">
        <v>161</v>
      </c>
      <c r="I23" s="14" t="s">
        <v>58</v>
      </c>
      <c r="P23" s="19"/>
    </row>
    <row r="24" spans="7:19" x14ac:dyDescent="0.25">
      <c r="G24" s="14" t="s">
        <v>159</v>
      </c>
      <c r="H24" s="14" t="s">
        <v>160</v>
      </c>
      <c r="I24" s="14" t="s">
        <v>58</v>
      </c>
      <c r="P24" s="19"/>
    </row>
    <row r="25" spans="7:19" x14ac:dyDescent="0.25">
      <c r="G25" s="14" t="s">
        <v>162</v>
      </c>
      <c r="H25" s="14" t="s">
        <v>163</v>
      </c>
      <c r="I25" s="14" t="s">
        <v>58</v>
      </c>
      <c r="P25" s="19"/>
    </row>
    <row r="26" spans="7:19" x14ac:dyDescent="0.25">
      <c r="G26" s="14" t="s">
        <v>105</v>
      </c>
      <c r="H26" s="14" t="s">
        <v>108</v>
      </c>
      <c r="I26" s="14" t="s">
        <v>33</v>
      </c>
      <c r="P26" s="19"/>
    </row>
    <row r="27" spans="7:19" x14ac:dyDescent="0.25">
      <c r="G27" s="14" t="s">
        <v>106</v>
      </c>
      <c r="H27" s="14" t="s">
        <v>107</v>
      </c>
      <c r="I27" s="14" t="s">
        <v>54</v>
      </c>
      <c r="P27" s="19"/>
    </row>
    <row r="28" spans="7:19" x14ac:dyDescent="0.25">
      <c r="G28" s="14" t="s">
        <v>194</v>
      </c>
      <c r="H28" s="14" t="s">
        <v>195</v>
      </c>
      <c r="I28" s="14" t="s">
        <v>54</v>
      </c>
      <c r="P28" s="19"/>
    </row>
    <row r="29" spans="7:19" x14ac:dyDescent="0.25">
      <c r="G29" s="14" t="s">
        <v>229</v>
      </c>
      <c r="H29" s="14" t="s">
        <v>230</v>
      </c>
      <c r="I29" s="14" t="s">
        <v>58</v>
      </c>
    </row>
  </sheetData>
  <mergeCells count="2">
    <mergeCell ref="A1:E1"/>
    <mergeCell ref="A10:E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14016-676A-4784-9E07-973FCEACE0F1}">
  <sheetPr codeName="Sheet2">
    <tabColor rgb="FFC00000"/>
  </sheetPr>
  <dimension ref="A1:J44"/>
  <sheetViews>
    <sheetView topLeftCell="A13" workbookViewId="0">
      <selection activeCell="D41" sqref="D41"/>
    </sheetView>
  </sheetViews>
  <sheetFormatPr defaultRowHeight="15" x14ac:dyDescent="0.25"/>
  <cols>
    <col min="1" max="1" width="9.85546875" bestFit="1" customWidth="1"/>
    <col min="2" max="2" width="14.140625" bestFit="1" customWidth="1"/>
    <col min="3" max="3" width="12.5703125" bestFit="1" customWidth="1"/>
    <col min="4" max="4" width="10.85546875" bestFit="1" customWidth="1"/>
    <col min="5" max="5" width="14.5703125" bestFit="1" customWidth="1"/>
    <col min="6" max="6" width="13.5703125" bestFit="1" customWidth="1"/>
    <col min="7" max="7" width="73.5703125" customWidth="1"/>
    <col min="8" max="8" width="22" bestFit="1" customWidth="1"/>
    <col min="9" max="9" width="20.42578125" bestFit="1" customWidth="1"/>
    <col min="10" max="10" width="16.85546875" bestFit="1" customWidth="1"/>
  </cols>
  <sheetData>
    <row r="1" spans="1:10" x14ac:dyDescent="0.25">
      <c r="A1" t="s">
        <v>2</v>
      </c>
      <c r="B1" t="s">
        <v>3</v>
      </c>
      <c r="C1" t="s">
        <v>4</v>
      </c>
      <c r="D1" t="s">
        <v>5</v>
      </c>
      <c r="E1" t="s">
        <v>6</v>
      </c>
      <c r="F1" t="s">
        <v>7</v>
      </c>
      <c r="G1" t="s">
        <v>8</v>
      </c>
      <c r="H1" t="s">
        <v>9</v>
      </c>
      <c r="I1" t="s">
        <v>10</v>
      </c>
      <c r="J1" t="s">
        <v>11</v>
      </c>
    </row>
    <row r="2" spans="1:10" x14ac:dyDescent="0.25">
      <c r="A2" t="s">
        <v>14</v>
      </c>
      <c r="B2" t="s">
        <v>55</v>
      </c>
      <c r="C2" t="s">
        <v>167</v>
      </c>
      <c r="D2" s="10" t="b">
        <f>IF(Calculator!B5="Select One",TRUE,FALSE)</f>
        <v>1</v>
      </c>
      <c r="E2" s="10" t="s">
        <v>57</v>
      </c>
      <c r="F2" s="33" t="str">
        <f>INDEX(Lists!I:I,MATCH(Validation!E2,Lists!G:G,0))</f>
        <v>Error</v>
      </c>
      <c r="G2" s="33" t="str">
        <f>INDEX(Lists!H:H,MATCH(Validation!E2,Lists!G:G,0))</f>
        <v>You must make a selection from the dropdown list.</v>
      </c>
      <c r="H2" s="11" t="str">
        <f ca="1">IFERROR(IF(OR(NOT(D2),F2&lt;&gt;"Error"),"",A2&amp;CELL("address",INDIRECT(B2))),"")</f>
        <v>Calculator$B$5</v>
      </c>
      <c r="I2" s="11" t="str">
        <f ca="1">IFERROR(IF(NOT(D2),"",A2&amp;CELL("address",INDIRECT(C2))),"")</f>
        <v>Calculator$C$5</v>
      </c>
      <c r="J2" s="12" t="str">
        <f>IFERROR(IF(NOT(D2),"",A2),"")</f>
        <v>Calculator</v>
      </c>
    </row>
    <row r="3" spans="1:10" x14ac:dyDescent="0.25">
      <c r="A3" t="s">
        <v>14</v>
      </c>
      <c r="B3" t="s">
        <v>55</v>
      </c>
      <c r="C3" t="s">
        <v>167</v>
      </c>
      <c r="D3" s="10" t="b">
        <f>IF(Calculator!B5="Housing",TRUE,FALSE)</f>
        <v>0</v>
      </c>
      <c r="E3" s="10" t="s">
        <v>53</v>
      </c>
      <c r="F3" s="33" t="str">
        <f>INDEX(Lists!I:I,MATCH(Validation!E3,Lists!G:G,0))</f>
        <v>Information</v>
      </c>
      <c r="G3" s="33" t="str">
        <f>INDEX(Lists!H:H,MATCH(Validation!E3,Lists!G:G,0))</f>
        <v>The Six-Year Rule does not apply to housing districts. Tracking not needed.</v>
      </c>
      <c r="H3" s="11" t="str">
        <f ca="1">IFERROR(IF(OR(NOT(D3),F3&lt;&gt;"Error"),"",A3&amp;CELL("address",INDIRECT(B3))),"")</f>
        <v/>
      </c>
      <c r="I3" s="11" t="str">
        <f ca="1">IFERROR(IF(NOT(D3),"",A3&amp;CELL("address",INDIRECT(C3))),"")</f>
        <v/>
      </c>
      <c r="J3" s="12" t="str">
        <f>IFERROR(IF(NOT(D3),"",A3),"")</f>
        <v/>
      </c>
    </row>
    <row r="4" spans="1:10" x14ac:dyDescent="0.25">
      <c r="A4" t="s">
        <v>14</v>
      </c>
      <c r="B4" t="s">
        <v>192</v>
      </c>
      <c r="C4" t="s">
        <v>193</v>
      </c>
      <c r="D4" t="b">
        <f>AND(ISBLANK(Calculator!B8),Calculator!B5&lt;&gt;"Housing")</f>
        <v>1</v>
      </c>
      <c r="E4" t="s">
        <v>229</v>
      </c>
      <c r="F4" s="33" t="str">
        <f>INDEX(Lists!I:I,MATCH(Validation!E4,Lists!G:G,0))</f>
        <v>Error</v>
      </c>
      <c r="G4" s="33" t="str">
        <f>INDEX(Lists!H:H,MATCH(Validation!E4,Lists!G:G,0))</f>
        <v>You must enter the certification date.</v>
      </c>
      <c r="H4" s="11" t="str">
        <f ca="1">IFERROR(IF(OR(NOT(D4),F4&lt;&gt;"Error"),"",A4&amp;CELL("address",INDIRECT(B4))),"")</f>
        <v>Calculator$B$8</v>
      </c>
      <c r="I4" s="11" t="str">
        <f ca="1">IFERROR(IF(NOT(D4),"",A4&amp;CELL("address",INDIRECT(C4))),"")</f>
        <v>Calculator$C$8</v>
      </c>
      <c r="J4" s="12" t="str">
        <f>IFERROR(IF(NOT(D4),"",A4),"")</f>
        <v>Calculator</v>
      </c>
    </row>
    <row r="5" spans="1:10" x14ac:dyDescent="0.25">
      <c r="A5" t="s">
        <v>14</v>
      </c>
      <c r="B5" t="s">
        <v>192</v>
      </c>
      <c r="C5" t="s">
        <v>193</v>
      </c>
      <c r="D5" t="b">
        <f>IF(AND(Calculator!B5="Renewal &amp; Renovation",AND(Calculator!B8&gt;Variables!A3,Calculator!B8&lt;Variables!A4)),TRUE,FALSE)</f>
        <v>0</v>
      </c>
      <c r="E5" t="s">
        <v>194</v>
      </c>
      <c r="F5" s="33" t="str">
        <f>INDEX(Lists!I:I,MATCH(Validation!E5,Lists!G:G,0))</f>
        <v>Information</v>
      </c>
      <c r="G5" s="33" t="str">
        <f>INDEX(Lists!H:H,MATCH(Validation!E5,Lists!G:G,0))</f>
        <v>This district type and certification date has a statutory extenion.</v>
      </c>
      <c r="H5" s="11" t="str">
        <f ca="1">IFERROR(IF(OR(NOT(D5),F5&lt;&gt;"Error"),"",A5&amp;CELL("address",INDIRECT(B5))),"")</f>
        <v/>
      </c>
      <c r="I5" s="11" t="str">
        <f ca="1">IFERROR(IF(NOT(D5),"",A5&amp;CELL("address",INDIRECT(C5))),"")</f>
        <v/>
      </c>
      <c r="J5" s="12" t="str">
        <f>IFERROR(IF(NOT(D5),"",A5),"")</f>
        <v/>
      </c>
    </row>
    <row r="6" spans="1:10" x14ac:dyDescent="0.25">
      <c r="A6" t="s">
        <v>14</v>
      </c>
      <c r="B6" t="s">
        <v>192</v>
      </c>
      <c r="C6" t="s">
        <v>193</v>
      </c>
      <c r="D6" t="b">
        <f>IF(AND(Calculator!B5="Redevelopment",AND(Calculator!B8&gt;Variables!A3,Calculator!B8&lt;Variables!A4)),TRUE,FALSE)</f>
        <v>0</v>
      </c>
      <c r="E6" t="s">
        <v>194</v>
      </c>
      <c r="F6" s="33" t="str">
        <f>INDEX(Lists!I:I,MATCH(Validation!E6,Lists!G:G,0))</f>
        <v>Information</v>
      </c>
      <c r="G6" s="33" t="str">
        <f>INDEX(Lists!H:H,MATCH(Validation!E6,Lists!G:G,0))</f>
        <v>This district type and certification date has a statutory extenion.</v>
      </c>
      <c r="H6" s="11" t="str">
        <f t="shared" ref="H6:H8" ca="1" si="0">IFERROR(IF(OR(NOT(D6),F6&lt;&gt;"Error"),"",A6&amp;CELL("address",INDIRECT(B6))),"")</f>
        <v/>
      </c>
      <c r="I6" s="11" t="str">
        <f t="shared" ref="I6:I8" ca="1" si="1">IFERROR(IF(NOT(D6),"",A6&amp;CELL("address",INDIRECT(C6))),"")</f>
        <v/>
      </c>
      <c r="J6" s="12" t="str">
        <f t="shared" ref="J6:J8" si="2">IFERROR(IF(NOT(D6),"",A6),"")</f>
        <v/>
      </c>
    </row>
    <row r="7" spans="1:10" x14ac:dyDescent="0.25">
      <c r="A7" t="s">
        <v>14</v>
      </c>
      <c r="B7" t="s">
        <v>192</v>
      </c>
      <c r="C7" t="s">
        <v>193</v>
      </c>
      <c r="D7" t="b">
        <f>IF(AND(Calculator!B5="Redevelopment",AND(Calculator!B8&gt;Variables!A5,Calculator!B8&lt;Variables!A6)),TRUE,FALSE)</f>
        <v>0</v>
      </c>
      <c r="E7" t="s">
        <v>194</v>
      </c>
      <c r="F7" s="33" t="str">
        <f>INDEX(Lists!I:I,MATCH(Validation!E7,Lists!G:G,0))</f>
        <v>Information</v>
      </c>
      <c r="G7" s="33" t="str">
        <f>INDEX(Lists!H:H,MATCH(Validation!E7,Lists!G:G,0))</f>
        <v>This district type and certification date has a statutory extenion.</v>
      </c>
      <c r="H7" s="11" t="str">
        <f t="shared" ca="1" si="0"/>
        <v/>
      </c>
      <c r="I7" s="11" t="str">
        <f t="shared" ca="1" si="1"/>
        <v/>
      </c>
      <c r="J7" s="12" t="str">
        <f t="shared" si="2"/>
        <v/>
      </c>
    </row>
    <row r="8" spans="1:10" x14ac:dyDescent="0.25">
      <c r="A8" t="s">
        <v>14</v>
      </c>
      <c r="B8" t="s">
        <v>192</v>
      </c>
      <c r="C8" t="s">
        <v>193</v>
      </c>
      <c r="D8" t="b">
        <f>IF(AND(Calculator!B5="Redevelopment",AND(Calculator!B8&gt;Variables!A7,Calculator!B8&lt;Variables!A8)),TRUE,FALSE)</f>
        <v>0</v>
      </c>
      <c r="E8" t="s">
        <v>194</v>
      </c>
      <c r="F8" s="33" t="str">
        <f>INDEX(Lists!I:I,MATCH(Validation!E8,Lists!G:G,0))</f>
        <v>Information</v>
      </c>
      <c r="G8" s="33" t="str">
        <f>INDEX(Lists!H:H,MATCH(Validation!E8,Lists!G:G,0))</f>
        <v>This district type and certification date has a statutory extenion.</v>
      </c>
      <c r="H8" s="11" t="str">
        <f t="shared" ca="1" si="0"/>
        <v/>
      </c>
      <c r="I8" s="11" t="str">
        <f t="shared" ca="1" si="1"/>
        <v/>
      </c>
      <c r="J8" s="12" t="str">
        <f t="shared" si="2"/>
        <v/>
      </c>
    </row>
    <row r="9" spans="1:10" x14ac:dyDescent="0.25">
      <c r="A9" t="s">
        <v>14</v>
      </c>
      <c r="B9" t="s">
        <v>60</v>
      </c>
      <c r="C9" t="s">
        <v>168</v>
      </c>
      <c r="D9" t="b">
        <f>IF(Calculator!B9="Yes",TRUE,FALSE)</f>
        <v>0</v>
      </c>
      <c r="E9" t="s">
        <v>61</v>
      </c>
      <c r="F9" s="33" t="str">
        <f>INDEX(Lists!I:I,MATCH(Validation!E9,Lists!G:G,0))</f>
        <v>Error</v>
      </c>
      <c r="G9" s="33" t="str">
        <f>INDEX(Lists!H:H,MATCH(Validation!E9,Lists!G:G,0))</f>
        <v>Enter the appropriate Five-Year Rule Date below.</v>
      </c>
      <c r="H9" s="11" t="str">
        <f t="shared" ref="H9:H16" ca="1" si="3">IFERROR(IF(OR(NOT(D9),F9&lt;&gt;"Error"),"",A9&amp;CELL("address",INDIRECT(B9))),"")</f>
        <v/>
      </c>
      <c r="I9" s="11" t="str">
        <f t="shared" ref="I9:I16" ca="1" si="4">IFERROR(IF(NOT(D9),"",A9&amp;CELL("address",INDIRECT(C9))),"")</f>
        <v/>
      </c>
      <c r="J9" s="12" t="str">
        <f t="shared" ref="J9:J16" si="5">IFERROR(IF(NOT(D9),"",A9),"")</f>
        <v/>
      </c>
    </row>
    <row r="10" spans="1:10" x14ac:dyDescent="0.25">
      <c r="A10" t="s">
        <v>14</v>
      </c>
      <c r="B10" t="s">
        <v>62</v>
      </c>
      <c r="C10" t="s">
        <v>169</v>
      </c>
      <c r="D10" t="e">
        <f ca="1">IF(YEAR(Calculator!B12)&gt;YEAR(TODAY()),TRUE,FALSE)</f>
        <v>#VALUE!</v>
      </c>
      <c r="E10" s="19" t="s">
        <v>187</v>
      </c>
      <c r="F10" s="33" t="str">
        <f>INDEX(Lists!I:I,MATCH(Validation!E10,Lists!G:G,0))</f>
        <v>Information</v>
      </c>
      <c r="G10" s="33" t="str">
        <f>INDEX(Lists!H:H,MATCH(Validation!E10,Lists!G:G,0))</f>
        <v>Year Six has not yet been reached. Steps 2-8 do not yet apply.</v>
      </c>
      <c r="H10" s="11" t="str">
        <f t="shared" ca="1" si="3"/>
        <v/>
      </c>
      <c r="I10" s="11" t="str">
        <f t="shared" ca="1" si="4"/>
        <v/>
      </c>
      <c r="J10" s="12" t="str">
        <f t="shared" ca="1" si="5"/>
        <v/>
      </c>
    </row>
    <row r="11" spans="1:10" x14ac:dyDescent="0.25">
      <c r="A11" t="s">
        <v>14</v>
      </c>
      <c r="B11" t="s">
        <v>62</v>
      </c>
      <c r="C11" t="s">
        <v>169</v>
      </c>
      <c r="D11" t="e">
        <f ca="1">IF(YEAR(Calculator!B12)&lt;=YEAR(TODAY()),TRUE,FALSE)</f>
        <v>#VALUE!</v>
      </c>
      <c r="E11" s="19" t="s">
        <v>186</v>
      </c>
      <c r="F11" s="33" t="str">
        <f>INDEX(Lists!I:I,MATCH(Validation!E11,Lists!G:G,0))</f>
        <v>Information</v>
      </c>
      <c r="G11" s="33" t="str">
        <f>INDEX(Lists!H:H,MATCH(Validation!E11,Lists!G:G,0))</f>
        <v>Year Six has been reached. Go to Step 2.</v>
      </c>
      <c r="H11" s="11" t="str">
        <f t="shared" ref="H11" ca="1" si="6">IFERROR(IF(OR(NOT(D11),F11&lt;&gt;"Error"),"",A11&amp;CELL("address",INDIRECT(B11))),"")</f>
        <v/>
      </c>
      <c r="I11" s="11" t="str">
        <f t="shared" ref="I11" ca="1" si="7">IFERROR(IF(NOT(D11),"",A11&amp;CELL("address",INDIRECT(C11))),"")</f>
        <v/>
      </c>
      <c r="J11" s="12" t="str">
        <f t="shared" ref="J11" ca="1" si="8">IFERROR(IF(NOT(D11),"",A11),"")</f>
        <v/>
      </c>
    </row>
    <row r="12" spans="1:10" x14ac:dyDescent="0.25">
      <c r="A12" t="s">
        <v>14</v>
      </c>
      <c r="B12" t="s">
        <v>70</v>
      </c>
      <c r="C12" t="s">
        <v>170</v>
      </c>
      <c r="D12" t="e">
        <f ca="1">AND(ISBLANK(Calculator!B15),Calculator!B5&lt;&gt;"Housing",YEAR(Calculator!B12)&lt;=YEAR(TODAY()))</f>
        <v>#VALUE!</v>
      </c>
      <c r="E12" s="19" t="s">
        <v>74</v>
      </c>
      <c r="F12" s="33" t="str">
        <f>INDEX(Lists!I:I,MATCH(Validation!E12,Lists!G:G,0))</f>
        <v>Error</v>
      </c>
      <c r="G12" s="33" t="str">
        <f>INDEX(Lists!H:H,MATCH(Validation!E12,Lists!G:G,0))</f>
        <v>Entry needed (enter $0 if none).</v>
      </c>
      <c r="H12" s="11" t="str">
        <f t="shared" ref="H12:H15" ca="1" si="9">IFERROR(IF(OR(NOT(D12),F12&lt;&gt;"Error"),"",A12&amp;CELL("address",INDIRECT(B12))),"")</f>
        <v/>
      </c>
      <c r="I12" s="11" t="str">
        <f t="shared" ref="I12:I15" ca="1" si="10">IFERROR(IF(NOT(D12),"",A12&amp;CELL("address",INDIRECT(C12))),"")</f>
        <v/>
      </c>
      <c r="J12" s="12" t="str">
        <f t="shared" ref="J12:J15" ca="1" si="11">IFERROR(IF(NOT(D12),"",A12),"")</f>
        <v/>
      </c>
    </row>
    <row r="13" spans="1:10" x14ac:dyDescent="0.25">
      <c r="A13" t="s">
        <v>14</v>
      </c>
      <c r="B13" t="s">
        <v>71</v>
      </c>
      <c r="C13" t="s">
        <v>171</v>
      </c>
      <c r="D13" t="e">
        <f ca="1">AND(ISBLANK(Calculator!B16),Calculator!B5&lt;&gt;"Housing",YEAR(Calculator!B12)&lt;=YEAR(TODAY()))</f>
        <v>#VALUE!</v>
      </c>
      <c r="E13" s="19" t="s">
        <v>74</v>
      </c>
      <c r="F13" s="33" t="str">
        <f>INDEX(Lists!I:I,MATCH(Validation!E13,Lists!G:G,0))</f>
        <v>Error</v>
      </c>
      <c r="G13" s="33" t="str">
        <f>INDEX(Lists!H:H,MATCH(Validation!E13,Lists!G:G,0))</f>
        <v>Entry needed (enter $0 if none).</v>
      </c>
      <c r="H13" s="11" t="str">
        <f t="shared" ca="1" si="9"/>
        <v/>
      </c>
      <c r="I13" s="11" t="str">
        <f t="shared" ca="1" si="10"/>
        <v/>
      </c>
      <c r="J13" s="12" t="str">
        <f t="shared" ca="1" si="11"/>
        <v/>
      </c>
    </row>
    <row r="14" spans="1:10" x14ac:dyDescent="0.25">
      <c r="A14" t="s">
        <v>14</v>
      </c>
      <c r="B14" t="s">
        <v>72</v>
      </c>
      <c r="C14" t="s">
        <v>172</v>
      </c>
      <c r="D14" t="e">
        <f ca="1">AND(ISBLANK(Calculator!B18),Calculator!B5&lt;&gt;"Housing",YEAR(Calculator!B12)&lt;=YEAR(TODAY()))</f>
        <v>#VALUE!</v>
      </c>
      <c r="E14" s="19" t="s">
        <v>74</v>
      </c>
      <c r="F14" s="33" t="str">
        <f>INDEX(Lists!I:I,MATCH(Validation!E14,Lists!G:G,0))</f>
        <v>Error</v>
      </c>
      <c r="G14" s="33" t="str">
        <f>INDEX(Lists!H:H,MATCH(Validation!E14,Lists!G:G,0))</f>
        <v>Entry needed (enter $0 if none).</v>
      </c>
      <c r="H14" s="11" t="str">
        <f t="shared" ca="1" si="9"/>
        <v/>
      </c>
      <c r="I14" s="11" t="str">
        <f t="shared" ca="1" si="10"/>
        <v/>
      </c>
      <c r="J14" s="12" t="str">
        <f t="shared" ca="1" si="11"/>
        <v/>
      </c>
    </row>
    <row r="15" spans="1:10" x14ac:dyDescent="0.25">
      <c r="A15" t="s">
        <v>14</v>
      </c>
      <c r="B15" t="s">
        <v>73</v>
      </c>
      <c r="C15" t="s">
        <v>173</v>
      </c>
      <c r="D15" t="e">
        <f ca="1">AND(ISBLANK(Calculator!B19),Calculator!B5&lt;&gt;"Housing",YEAR(Calculator!B12)&lt;=YEAR(TODAY()))</f>
        <v>#VALUE!</v>
      </c>
      <c r="E15" s="19" t="s">
        <v>74</v>
      </c>
      <c r="F15" s="33" t="str">
        <f>INDEX(Lists!I:I,MATCH(Validation!E15,Lists!G:G,0))</f>
        <v>Error</v>
      </c>
      <c r="G15" s="33" t="str">
        <f>INDEX(Lists!H:H,MATCH(Validation!E15,Lists!G:G,0))</f>
        <v>Entry needed (enter $0 if none).</v>
      </c>
      <c r="H15" s="11" t="str">
        <f t="shared" ca="1" si="9"/>
        <v/>
      </c>
      <c r="I15" s="11" t="str">
        <f t="shared" ca="1" si="10"/>
        <v/>
      </c>
      <c r="J15" s="12" t="str">
        <f t="shared" ca="1" si="11"/>
        <v/>
      </c>
    </row>
    <row r="16" spans="1:10" x14ac:dyDescent="0.25">
      <c r="A16" t="s">
        <v>14</v>
      </c>
      <c r="B16" t="s">
        <v>66</v>
      </c>
      <c r="C16" t="s">
        <v>174</v>
      </c>
      <c r="D16" t="e">
        <f ca="1">IF(AND(Calculator!B5&lt;&gt;"Housing",Calculator!B26="Select One",YEAR(Calculator!B12)&lt;=YEAR(TODAY())),TRUE,FALSE)</f>
        <v>#VALUE!</v>
      </c>
      <c r="E16" s="19" t="s">
        <v>57</v>
      </c>
      <c r="F16" s="33" t="str">
        <f>INDEX(Lists!I:I,MATCH(Validation!E16,Lists!G:G,0))</f>
        <v>Error</v>
      </c>
      <c r="G16" s="33" t="str">
        <f>INDEX(Lists!H:H,MATCH(Validation!E16,Lists!G:G,0))</f>
        <v>You must make a selection from the dropdown list.</v>
      </c>
      <c r="H16" s="11" t="str">
        <f t="shared" ca="1" si="3"/>
        <v/>
      </c>
      <c r="I16" s="11" t="str">
        <f t="shared" ca="1" si="4"/>
        <v/>
      </c>
      <c r="J16" s="12" t="str">
        <f t="shared" ca="1" si="5"/>
        <v/>
      </c>
    </row>
    <row r="17" spans="1:10" x14ac:dyDescent="0.25">
      <c r="A17" t="s">
        <v>14</v>
      </c>
      <c r="B17" t="s">
        <v>66</v>
      </c>
      <c r="C17" t="s">
        <v>174</v>
      </c>
      <c r="D17" t="b">
        <f>IF(Calculator!B26="Yes",TRUE,FALSE)</f>
        <v>0</v>
      </c>
      <c r="E17" s="19" t="s">
        <v>67</v>
      </c>
      <c r="F17" s="33" t="str">
        <f>INDEX(Lists!I:I,MATCH(Validation!E17,Lists!G:G,0))</f>
        <v>Alert</v>
      </c>
      <c r="G17" s="33" t="str">
        <f>INDEX(Lists!H:H,MATCH(Validation!E17,Lists!G:G,0))</f>
        <v>Note: If all pooling is for affordable housing, check Instructions Tab!</v>
      </c>
      <c r="H17" s="11" t="str">
        <f t="shared" ref="H17" ca="1" si="12">IFERROR(IF(OR(NOT(D17),F17&lt;&gt;"Error"),"",A17&amp;CELL("address",INDIRECT(B17))),"")</f>
        <v/>
      </c>
      <c r="I17" s="11" t="str">
        <f t="shared" ref="I17" ca="1" si="13">IFERROR(IF(NOT(D17),"",A17&amp;CELL("address",INDIRECT(C17))),"")</f>
        <v/>
      </c>
      <c r="J17" s="12" t="str">
        <f t="shared" ref="J17" si="14">IFERROR(IF(NOT(D17),"",A17),"")</f>
        <v/>
      </c>
    </row>
    <row r="18" spans="1:10" x14ac:dyDescent="0.25">
      <c r="A18" t="s">
        <v>14</v>
      </c>
      <c r="B18" t="s">
        <v>109</v>
      </c>
      <c r="C18" t="s">
        <v>175</v>
      </c>
      <c r="D18" t="e">
        <f ca="1">AND(ISBLANK(Calculator!B37),Calculator!B5&lt;&gt;"Housing",YEAR(Calculator!B12)&lt;=YEAR(TODAY()))</f>
        <v>#VALUE!</v>
      </c>
      <c r="E18" s="19" t="s">
        <v>74</v>
      </c>
      <c r="F18" s="33" t="str">
        <f>INDEX(Lists!I:I,MATCH(Validation!E18,Lists!G:G,0))</f>
        <v>Error</v>
      </c>
      <c r="G18" s="33" t="str">
        <f>INDEX(Lists!H:H,MATCH(Validation!E18,Lists!G:G,0))</f>
        <v>Entry needed (enter $0 if none).</v>
      </c>
      <c r="H18" s="11" t="str">
        <f t="shared" ref="H18:H21" ca="1" si="15">IFERROR(IF(OR(NOT(D18),F18&lt;&gt;"Error"),"",A18&amp;CELL("address",INDIRECT(B18))),"")</f>
        <v/>
      </c>
      <c r="I18" s="11" t="str">
        <f t="shared" ref="I18:I21" ca="1" si="16">IFERROR(IF(NOT(D18),"",A18&amp;CELL("address",INDIRECT(C18))),"")</f>
        <v/>
      </c>
      <c r="J18" s="12" t="str">
        <f t="shared" ref="J18:J21" ca="1" si="17">IFERROR(IF(NOT(D18),"",A18),"")</f>
        <v/>
      </c>
    </row>
    <row r="19" spans="1:10" x14ac:dyDescent="0.25">
      <c r="A19" t="s">
        <v>14</v>
      </c>
      <c r="B19" t="s">
        <v>110</v>
      </c>
      <c r="C19" t="s">
        <v>176</v>
      </c>
      <c r="D19" t="e">
        <f ca="1">AND(ISBLANK(Calculator!B38),Calculator!B5&lt;&gt;"Housing",YEAR(Calculator!B12)&lt;=YEAR(TODAY()))</f>
        <v>#VALUE!</v>
      </c>
      <c r="E19" s="19" t="s">
        <v>74</v>
      </c>
      <c r="F19" s="33" t="str">
        <f>INDEX(Lists!I:I,MATCH(Validation!E19,Lists!G:G,0))</f>
        <v>Error</v>
      </c>
      <c r="G19" s="33" t="str">
        <f>INDEX(Lists!H:H,MATCH(Validation!E19,Lists!G:G,0))</f>
        <v>Entry needed (enter $0 if none).</v>
      </c>
      <c r="H19" s="11" t="str">
        <f t="shared" ca="1" si="15"/>
        <v/>
      </c>
      <c r="I19" s="11" t="str">
        <f t="shared" ca="1" si="16"/>
        <v/>
      </c>
      <c r="J19" s="12" t="str">
        <f t="shared" ca="1" si="17"/>
        <v/>
      </c>
    </row>
    <row r="20" spans="1:10" x14ac:dyDescent="0.25">
      <c r="A20" t="s">
        <v>14</v>
      </c>
      <c r="B20" t="s">
        <v>111</v>
      </c>
      <c r="C20" t="s">
        <v>177</v>
      </c>
      <c r="D20" t="e">
        <f ca="1">AND(ISBLANK(Calculator!B39),Calculator!B5&lt;&gt;"Housing",YEAR(Calculator!B12)&lt;=YEAR(TODAY()))</f>
        <v>#VALUE!</v>
      </c>
      <c r="E20" s="19" t="s">
        <v>74</v>
      </c>
      <c r="F20" s="33" t="str">
        <f>INDEX(Lists!I:I,MATCH(Validation!E20,Lists!G:G,0))</f>
        <v>Error</v>
      </c>
      <c r="G20" s="33" t="str">
        <f>INDEX(Lists!H:H,MATCH(Validation!E20,Lists!G:G,0))</f>
        <v>Entry needed (enter $0 if none).</v>
      </c>
      <c r="H20" s="11" t="str">
        <f t="shared" ca="1" si="15"/>
        <v/>
      </c>
      <c r="I20" s="11" t="str">
        <f t="shared" ca="1" si="16"/>
        <v/>
      </c>
      <c r="J20" s="12" t="str">
        <f t="shared" ca="1" si="17"/>
        <v/>
      </c>
    </row>
    <row r="21" spans="1:10" x14ac:dyDescent="0.25">
      <c r="A21" t="s">
        <v>14</v>
      </c>
      <c r="B21" t="s">
        <v>112</v>
      </c>
      <c r="C21" t="s">
        <v>178</v>
      </c>
      <c r="D21" t="e">
        <f ca="1">AND(ISBLANK(Calculator!B40),Calculator!B5&lt;&gt;"Housing",YEAR(Calculator!B12)&lt;=YEAR(TODAY()))</f>
        <v>#VALUE!</v>
      </c>
      <c r="E21" s="19" t="s">
        <v>74</v>
      </c>
      <c r="F21" s="33" t="str">
        <f>INDEX(Lists!I:I,MATCH(Validation!E21,Lists!G:G,0))</f>
        <v>Error</v>
      </c>
      <c r="G21" s="33" t="str">
        <f>INDEX(Lists!H:H,MATCH(Validation!E21,Lists!G:G,0))</f>
        <v>Entry needed (enter $0 if none).</v>
      </c>
      <c r="H21" s="11" t="str">
        <f t="shared" ca="1" si="15"/>
        <v/>
      </c>
      <c r="I21" s="11" t="str">
        <f t="shared" ca="1" si="16"/>
        <v/>
      </c>
      <c r="J21" s="12" t="str">
        <f t="shared" ca="1" si="17"/>
        <v/>
      </c>
    </row>
    <row r="22" spans="1:10" x14ac:dyDescent="0.25">
      <c r="A22" t="s">
        <v>14</v>
      </c>
      <c r="B22" t="s">
        <v>88</v>
      </c>
      <c r="C22" t="s">
        <v>179</v>
      </c>
      <c r="D22" t="b">
        <f>IF(Calculator!B47="Yes",TRUE,FALSE)</f>
        <v>0</v>
      </c>
      <c r="E22" s="19" t="s">
        <v>89</v>
      </c>
      <c r="F22" s="33" t="str">
        <f>INDEX(Lists!I:I,MATCH(Validation!E22,Lists!G:G,0))</f>
        <v>Alert</v>
      </c>
      <c r="G22" s="33" t="str">
        <f>INDEX(Lists!H:H,MATCH(Validation!E22,Lists!G:G,0))</f>
        <v>Decertification is required unless a deferral applies. See steps 7 and 8.</v>
      </c>
      <c r="H22" s="11" t="str">
        <f t="shared" ref="H22:H25" ca="1" si="18">IFERROR(IF(OR(NOT(D22),F22&lt;&gt;"Error"),"",A22&amp;CELL("address",INDIRECT(B22))),"")</f>
        <v/>
      </c>
      <c r="I22" s="11" t="str">
        <f t="shared" ref="I22:I25" ca="1" si="19">IFERROR(IF(NOT(D22),"",A22&amp;CELL("address",INDIRECT(C22))),"")</f>
        <v/>
      </c>
      <c r="J22" s="12" t="str">
        <f t="shared" ref="J22:J25" si="20">IFERROR(IF(NOT(D22),"",A22),"")</f>
        <v/>
      </c>
    </row>
    <row r="23" spans="1:10" x14ac:dyDescent="0.25">
      <c r="A23" t="s">
        <v>14</v>
      </c>
      <c r="B23" t="s">
        <v>88</v>
      </c>
      <c r="C23" t="s">
        <v>179</v>
      </c>
      <c r="D23" t="b">
        <f>IF(Calculator!B47="No",TRUE,FALSE)</f>
        <v>0</v>
      </c>
      <c r="E23" s="19" t="s">
        <v>90</v>
      </c>
      <c r="F23" s="33" t="str">
        <f>INDEX(Lists!I:I,MATCH(Validation!E23,Lists!G:G,0))</f>
        <v>Information</v>
      </c>
      <c r="G23" s="33" t="str">
        <f>INDEX(Lists!H:H,MATCH(Validation!E23,Lists!G:G,0))</f>
        <v>Decertification is not yet required; Steps 7 and 8 do not yet apply.</v>
      </c>
      <c r="H23" s="11" t="str">
        <f t="shared" ca="1" si="18"/>
        <v/>
      </c>
      <c r="I23" s="11" t="str">
        <f t="shared" ca="1" si="19"/>
        <v/>
      </c>
      <c r="J23" s="12" t="str">
        <f t="shared" si="20"/>
        <v/>
      </c>
    </row>
    <row r="24" spans="1:10" x14ac:dyDescent="0.25">
      <c r="A24" t="s">
        <v>14</v>
      </c>
      <c r="B24" t="s">
        <v>93</v>
      </c>
      <c r="C24" t="s">
        <v>180</v>
      </c>
      <c r="D24" t="b">
        <f>IF(Calculator!B51="Yes",TRUE,FALSE)</f>
        <v>0</v>
      </c>
      <c r="E24" s="19" t="s">
        <v>94</v>
      </c>
      <c r="F24" s="33" t="str">
        <f>INDEX(Lists!I:I,MATCH(Validation!E24,Lists!G:G,0))</f>
        <v>Information</v>
      </c>
      <c r="G24" s="33" t="str">
        <f>INDEX(Lists!H:H,MATCH(Validation!E24,Lists!G:G,0))</f>
        <v>Decertification is deferred and not yet required. Skip to step 8.</v>
      </c>
      <c r="H24" s="11" t="str">
        <f t="shared" ca="1" si="18"/>
        <v/>
      </c>
      <c r="I24" s="11" t="str">
        <f t="shared" ca="1" si="19"/>
        <v/>
      </c>
      <c r="J24" s="12" t="str">
        <f t="shared" si="20"/>
        <v/>
      </c>
    </row>
    <row r="25" spans="1:10" x14ac:dyDescent="0.25">
      <c r="A25" t="s">
        <v>14</v>
      </c>
      <c r="B25" t="s">
        <v>93</v>
      </c>
      <c r="C25" t="s">
        <v>180</v>
      </c>
      <c r="D25" t="b">
        <f>IF(Calculator!B51="No",TRUE,FALSE)</f>
        <v>0</v>
      </c>
      <c r="E25" s="19" t="s">
        <v>95</v>
      </c>
      <c r="F25" s="33" t="str">
        <f>INDEX(Lists!I:I,MATCH(Validation!E25,Lists!G:G,0))</f>
        <v>Information</v>
      </c>
      <c r="G25" s="33" t="str">
        <f>INDEX(Lists!H:H,MATCH(Validation!E25,Lists!G:G,0))</f>
        <v>Go to step 7b.</v>
      </c>
      <c r="H25" s="11" t="str">
        <f t="shared" ca="1" si="18"/>
        <v/>
      </c>
      <c r="I25" s="11" t="str">
        <f t="shared" ca="1" si="19"/>
        <v/>
      </c>
      <c r="J25" s="12" t="str">
        <f t="shared" si="20"/>
        <v/>
      </c>
    </row>
    <row r="26" spans="1:10" x14ac:dyDescent="0.25">
      <c r="A26" t="s">
        <v>14</v>
      </c>
      <c r="B26" t="s">
        <v>96</v>
      </c>
      <c r="C26" t="s">
        <v>181</v>
      </c>
      <c r="D26" t="e">
        <f ca="1">IF(AND(Calculator!B51="No",Calculator!B5&lt;&gt;"Housing",Calculator!B52="Select One",YEAR(Calculator!B12)&lt;=YEAR(TODAY())),TRUE,FALSE)</f>
        <v>#VALUE!</v>
      </c>
      <c r="E26" s="19" t="s">
        <v>57</v>
      </c>
      <c r="F26" s="33" t="str">
        <f>INDEX(Lists!I:I,MATCH(Validation!E26,Lists!G:G,0))</f>
        <v>Error</v>
      </c>
      <c r="G26" s="33" t="str">
        <f>INDEX(Lists!H:H,MATCH(Validation!E26,Lists!G:G,0))</f>
        <v>You must make a selection from the dropdown list.</v>
      </c>
      <c r="H26" s="11" t="str">
        <f t="shared" ref="H26" ca="1" si="21">IFERROR(IF(OR(NOT(D26),F26&lt;&gt;"Error"),"",A26&amp;CELL("address",INDIRECT(B26))),"")</f>
        <v/>
      </c>
      <c r="I26" s="11" t="str">
        <f t="shared" ref="I26" ca="1" si="22">IFERROR(IF(NOT(D26),"",A26&amp;CELL("address",INDIRECT(C26))),"")</f>
        <v/>
      </c>
      <c r="J26" s="12" t="str">
        <f t="shared" ref="J26" ca="1" si="23">IFERROR(IF(NOT(D26),"",A26),"")</f>
        <v/>
      </c>
    </row>
    <row r="27" spans="1:10" x14ac:dyDescent="0.25">
      <c r="A27" t="s">
        <v>14</v>
      </c>
      <c r="B27" t="s">
        <v>96</v>
      </c>
      <c r="C27" t="s">
        <v>181</v>
      </c>
      <c r="D27" t="b">
        <f>IF(AND(Calculator!B51="Yes",Calculator!B52&lt;&gt;"Select One"),TRUE,FALSE)</f>
        <v>0</v>
      </c>
      <c r="E27" s="19" t="s">
        <v>150</v>
      </c>
      <c r="F27" s="33" t="str">
        <f>INDEX(Lists!I:I,MATCH(Validation!E27,Lists!G:G,0))</f>
        <v>Error</v>
      </c>
      <c r="G27" s="33" t="str">
        <f>INDEX(Lists!H:H,MATCH(Validation!E27,Lists!G:G,0))</f>
        <v>Skip this question if step 7a is "Yes"</v>
      </c>
      <c r="H27" s="11" t="str">
        <f t="shared" ref="H27" ca="1" si="24">IFERROR(IF(OR(NOT(D27),F27&lt;&gt;"Error"),"",A27&amp;CELL("address",INDIRECT(B27))),"")</f>
        <v/>
      </c>
      <c r="I27" s="11" t="str">
        <f t="shared" ref="I27" ca="1" si="25">IFERROR(IF(NOT(D27),"",A27&amp;CELL("address",INDIRECT(C27))),"")</f>
        <v/>
      </c>
      <c r="J27" s="12" t="str">
        <f t="shared" ref="J27" si="26">IFERROR(IF(NOT(D27),"",A27),"")</f>
        <v/>
      </c>
    </row>
    <row r="28" spans="1:10" x14ac:dyDescent="0.25">
      <c r="A28" t="s">
        <v>14</v>
      </c>
      <c r="B28" t="s">
        <v>96</v>
      </c>
      <c r="C28" t="s">
        <v>181</v>
      </c>
      <c r="D28" t="b">
        <f>IF(AND(Calculator!B51="Select One",Calculator!B52&lt;&gt;"Select One"),TRUE,FALSE)</f>
        <v>0</v>
      </c>
      <c r="E28" s="19" t="s">
        <v>152</v>
      </c>
      <c r="F28" s="33" t="str">
        <f>INDEX(Lists!I:I,MATCH(Validation!E28,Lists!G:G,0))</f>
        <v>Error</v>
      </c>
      <c r="G28" s="33" t="str">
        <f>INDEX(Lists!H:H,MATCH(Validation!E28,Lists!G:G,0))</f>
        <v>Answer Step 7a first.</v>
      </c>
      <c r="H28" s="11" t="str">
        <f t="shared" ref="H28" ca="1" si="27">IFERROR(IF(OR(NOT(D28),F28&lt;&gt;"Error"),"",A28&amp;CELL("address",INDIRECT(B28))),"")</f>
        <v/>
      </c>
      <c r="I28" s="11" t="str">
        <f t="shared" ref="I28" ca="1" si="28">IFERROR(IF(NOT(D28),"",A28&amp;CELL("address",INDIRECT(C28))),"")</f>
        <v/>
      </c>
      <c r="J28" s="12" t="str">
        <f t="shared" ref="J28" si="29">IFERROR(IF(NOT(D28),"",A28),"")</f>
        <v/>
      </c>
    </row>
    <row r="29" spans="1:10" x14ac:dyDescent="0.25">
      <c r="A29" t="s">
        <v>14</v>
      </c>
      <c r="B29" t="s">
        <v>96</v>
      </c>
      <c r="C29" t="s">
        <v>181</v>
      </c>
      <c r="D29" t="b">
        <f>IF(Calculator!B52="Yes",TRUE,FALSE)</f>
        <v>0</v>
      </c>
      <c r="E29" s="19" t="s">
        <v>142</v>
      </c>
      <c r="F29" s="33" t="str">
        <f>INDEX(Lists!I:I,MATCH(Validation!E29,Lists!G:G,0))</f>
        <v>Information</v>
      </c>
      <c r="G29" s="33" t="str">
        <f>INDEX(Lists!H:H,MATCH(Validation!E29,Lists!G:G,0))</f>
        <v>Go to step 7c.</v>
      </c>
      <c r="H29" s="11" t="str">
        <f ca="1">IFERROR(IF(OR(NOT(D29),F29&lt;&gt;"Error"),"",A29&amp;CELL("address",INDIRECT(B29))),"")</f>
        <v/>
      </c>
      <c r="I29" s="11" t="str">
        <f ca="1">IFERROR(IF(NOT(D29),"",A29&amp;CELL("address",INDIRECT(C29))),"")</f>
        <v/>
      </c>
      <c r="J29" s="12" t="str">
        <f>IFERROR(IF(NOT(D29),"",A29),"")</f>
        <v/>
      </c>
    </row>
    <row r="30" spans="1:10" x14ac:dyDescent="0.25">
      <c r="A30" t="s">
        <v>14</v>
      </c>
      <c r="B30" t="s">
        <v>96</v>
      </c>
      <c r="C30" t="s">
        <v>181</v>
      </c>
      <c r="D30" t="b">
        <f>IF(Calculator!B52="No",TRUE,FALSE)</f>
        <v>0</v>
      </c>
      <c r="E30" s="19" t="s">
        <v>143</v>
      </c>
      <c r="F30" s="33" t="str">
        <f>INDEX(Lists!I:I,MATCH(Validation!E30,Lists!G:G,0))</f>
        <v>Alert</v>
      </c>
      <c r="G30" s="33" t="str">
        <f>INDEX(Lists!H:H,MATCH(Validation!E30,Lists!G:G,0))</f>
        <v>Decertification is required. (Steps 7c, 7d, and 8 do not apply.)</v>
      </c>
      <c r="H30" s="11" t="str">
        <f ca="1">IFERROR(IF(OR(NOT(D30),F30&lt;&gt;"Error"),"",A30&amp;CELL("address",INDIRECT(B30))),"")</f>
        <v/>
      </c>
      <c r="I30" s="11" t="str">
        <f ca="1">IFERROR(IF(NOT(D30),"",A30&amp;CELL("address",INDIRECT(C30))),"")</f>
        <v/>
      </c>
      <c r="J30" s="12" t="str">
        <f>IFERROR(IF(NOT(D30),"",A30),"")</f>
        <v/>
      </c>
    </row>
    <row r="31" spans="1:10" x14ac:dyDescent="0.25">
      <c r="A31" t="s">
        <v>14</v>
      </c>
      <c r="B31" t="s">
        <v>97</v>
      </c>
      <c r="C31" t="s">
        <v>182</v>
      </c>
      <c r="D31" t="e">
        <f ca="1">IF(AND(Calculator!B52="Yes",Calculator!B5&lt;&gt;"Housing",Calculator!B53="Select One",YEAR(Calculator!B12)&lt;=YEAR(TODAY())),TRUE,FALSE)</f>
        <v>#VALUE!</v>
      </c>
      <c r="E31" s="19" t="s">
        <v>57</v>
      </c>
      <c r="F31" s="33" t="str">
        <f>INDEX(Lists!I:I,MATCH(Validation!E31,Lists!G:G,0))</f>
        <v>Error</v>
      </c>
      <c r="G31" s="33" t="str">
        <f>INDEX(Lists!H:H,MATCH(Validation!E31,Lists!G:G,0))</f>
        <v>You must make a selection from the dropdown list.</v>
      </c>
      <c r="H31" s="11" t="str">
        <f ca="1">IFERROR(IF(OR(NOT(D31),F31&lt;&gt;"Error"),"",A31&amp;CELL("address",INDIRECT(B31))),"")</f>
        <v/>
      </c>
      <c r="I31" s="11" t="str">
        <f ca="1">IFERROR(IF(NOT(D31),"",A31&amp;CELL("address",INDIRECT(C31))),"")</f>
        <v/>
      </c>
      <c r="J31" s="12" t="str">
        <f ca="1">IFERROR(IF(NOT(D31),"",A31),"")</f>
        <v/>
      </c>
    </row>
    <row r="32" spans="1:10" x14ac:dyDescent="0.25">
      <c r="A32" t="s">
        <v>14</v>
      </c>
      <c r="B32" t="s">
        <v>97</v>
      </c>
      <c r="C32" t="s">
        <v>182</v>
      </c>
      <c r="D32" t="b">
        <f>IF(AND(OR(Calculator!B51="Yes",Calculator!B52="No"),Calculator!B53&lt;&gt;"Select One"),TRUE,FALSE)</f>
        <v>0</v>
      </c>
      <c r="E32" s="19" t="s">
        <v>154</v>
      </c>
      <c r="F32" s="33" t="str">
        <f>INDEX(Lists!I:I,MATCH(Validation!E32,Lists!G:G,0))</f>
        <v>Error</v>
      </c>
      <c r="G32" s="33" t="str">
        <f>INDEX(Lists!H:H,MATCH(Validation!E32,Lists!G:G,0))</f>
        <v>Skip this question if step 7a is "Yes" or step 7b is "No"</v>
      </c>
      <c r="H32" s="11" t="str">
        <f t="shared" ref="H32:H33" ca="1" si="30">IFERROR(IF(OR(NOT(D32),F32&lt;&gt;"Error"),"",A32&amp;CELL("address",INDIRECT(B32))),"")</f>
        <v/>
      </c>
      <c r="I32" s="11" t="str">
        <f t="shared" ref="I32:I33" ca="1" si="31">IFERROR(IF(NOT(D32),"",A32&amp;CELL("address",INDIRECT(C32))),"")</f>
        <v/>
      </c>
      <c r="J32" s="12" t="str">
        <f t="shared" ref="J32:J33" si="32">IFERROR(IF(NOT(D32),"",A32),"")</f>
        <v/>
      </c>
    </row>
    <row r="33" spans="1:10" x14ac:dyDescent="0.25">
      <c r="A33" t="s">
        <v>14</v>
      </c>
      <c r="B33" t="s">
        <v>97</v>
      </c>
      <c r="C33" t="s">
        <v>182</v>
      </c>
      <c r="D33" t="b">
        <f>IF(AND(Calculator!B52="Select One",Calculator!B53&lt;&gt;"Select One"),TRUE,FALSE)</f>
        <v>0</v>
      </c>
      <c r="E33" s="19" t="s">
        <v>155</v>
      </c>
      <c r="F33" s="33" t="str">
        <f>INDEX(Lists!I:I,MATCH(Validation!E33,Lists!G:G,0))</f>
        <v>Error</v>
      </c>
      <c r="G33" s="33" t="str">
        <f>INDEX(Lists!H:H,MATCH(Validation!E33,Lists!G:G,0))</f>
        <v>Answer Step 7b first.</v>
      </c>
      <c r="H33" s="11" t="str">
        <f t="shared" ca="1" si="30"/>
        <v/>
      </c>
      <c r="I33" s="11" t="str">
        <f t="shared" ca="1" si="31"/>
        <v/>
      </c>
      <c r="J33" s="12" t="str">
        <f t="shared" si="32"/>
        <v/>
      </c>
    </row>
    <row r="34" spans="1:10" x14ac:dyDescent="0.25">
      <c r="A34" t="s">
        <v>14</v>
      </c>
      <c r="B34" t="s">
        <v>97</v>
      </c>
      <c r="C34" t="s">
        <v>182</v>
      </c>
      <c r="D34" t="b">
        <f>IF(Calculator!B53="Yes",TRUE,FALSE)</f>
        <v>0</v>
      </c>
      <c r="E34" s="19" t="s">
        <v>144</v>
      </c>
      <c r="F34" s="33" t="str">
        <f>INDEX(Lists!I:I,MATCH(Validation!E34,Lists!G:G,0))</f>
        <v>Information</v>
      </c>
      <c r="G34" s="33" t="str">
        <f>INDEX(Lists!H:H,MATCH(Validation!E34,Lists!G:G,0))</f>
        <v>Go to step 7d.</v>
      </c>
      <c r="H34" s="11" t="str">
        <f ca="1">IFERROR(IF(OR(NOT(D34),F34&lt;&gt;"Error"),"",A34&amp;CELL("address",INDIRECT(B34))),"")</f>
        <v/>
      </c>
      <c r="I34" s="11" t="str">
        <f ca="1">IFERROR(IF(NOT(D34),"",A34&amp;CELL("address",INDIRECT(C34))),"")</f>
        <v/>
      </c>
      <c r="J34" s="12" t="str">
        <f>IFERROR(IF(NOT(D34),"",A34),"")</f>
        <v/>
      </c>
    </row>
    <row r="35" spans="1:10" x14ac:dyDescent="0.25">
      <c r="A35" t="s">
        <v>14</v>
      </c>
      <c r="B35" t="s">
        <v>97</v>
      </c>
      <c r="C35" t="s">
        <v>182</v>
      </c>
      <c r="D35" t="b">
        <f>IF(Calculator!B53="No",TRUE,FALSE)</f>
        <v>0</v>
      </c>
      <c r="E35" s="19" t="s">
        <v>145</v>
      </c>
      <c r="F35" s="33" t="str">
        <f>INDEX(Lists!I:I,MATCH(Validation!E35,Lists!G:G,0))</f>
        <v>Alert</v>
      </c>
      <c r="G35" s="33" t="str">
        <f>INDEX(Lists!H:H,MATCH(Validation!E35,Lists!G:G,0))</f>
        <v>Decertification is required.  (Steps 7d and 8 do not apply.)</v>
      </c>
      <c r="H35" s="11" t="str">
        <f ca="1">IFERROR(IF(OR(NOT(D35),F35&lt;&gt;"Error"),"",A35&amp;CELL("address",INDIRECT(B35))),"")</f>
        <v/>
      </c>
      <c r="I35" s="11" t="str">
        <f ca="1">IFERROR(IF(NOT(D35),"",A35&amp;CELL("address",INDIRECT(C35))),"")</f>
        <v/>
      </c>
      <c r="J35" s="12" t="str">
        <f>IFERROR(IF(NOT(D35),"",A35),"")</f>
        <v/>
      </c>
    </row>
    <row r="36" spans="1:10" x14ac:dyDescent="0.25">
      <c r="A36" t="s">
        <v>14</v>
      </c>
      <c r="B36" t="s">
        <v>98</v>
      </c>
      <c r="C36" t="s">
        <v>183</v>
      </c>
      <c r="D36" t="e">
        <f ca="1">IF(AND(Calculator!B53="Yes",Calculator!B5&lt;&gt;"Housing",Calculator!B54="Select One",YEAR(Calculator!B12)&lt;=YEAR(TODAY())),TRUE,FALSE)</f>
        <v>#VALUE!</v>
      </c>
      <c r="E36" s="19" t="s">
        <v>57</v>
      </c>
      <c r="F36" s="33" t="str">
        <f>INDEX(Lists!I:I,MATCH(Validation!E36,Lists!G:G,0))</f>
        <v>Error</v>
      </c>
      <c r="G36" s="33" t="str">
        <f>INDEX(Lists!H:H,MATCH(Validation!E36,Lists!G:G,0))</f>
        <v>You must make a selection from the dropdown list.</v>
      </c>
      <c r="H36" s="11" t="str">
        <f ca="1">IFERROR(IF(OR(NOT(D36),F36&lt;&gt;"Error"),"",A36&amp;CELL("address",INDIRECT(B36))),"")</f>
        <v/>
      </c>
      <c r="I36" s="11" t="str">
        <f ca="1">IFERROR(IF(NOT(D36),"",A36&amp;CELL("address",INDIRECT(C36))),"")</f>
        <v/>
      </c>
      <c r="J36" s="12" t="str">
        <f ca="1">IFERROR(IF(NOT(D36),"",A36),"")</f>
        <v/>
      </c>
    </row>
    <row r="37" spans="1:10" x14ac:dyDescent="0.25">
      <c r="A37" t="s">
        <v>14</v>
      </c>
      <c r="B37" t="s">
        <v>98</v>
      </c>
      <c r="C37" t="s">
        <v>183</v>
      </c>
      <c r="D37" t="b">
        <f>IF(AND(OR(Calculator!B51="Yes",Calculator!B52="No",Calculator!B53="No"),Calculator!B54&lt;&gt;"Select One"),TRUE,FALSE)</f>
        <v>0</v>
      </c>
      <c r="E37" s="19" t="s">
        <v>158</v>
      </c>
      <c r="F37" s="33" t="str">
        <f>INDEX(Lists!I:I,MATCH(Validation!E37,Lists!G:G,0))</f>
        <v>Error</v>
      </c>
      <c r="G37" s="33" t="str">
        <f>INDEX(Lists!H:H,MATCH(Validation!E37,Lists!G:G,0))</f>
        <v>Skip this question if step 7a is "Yes" or step 7b is "No" or step 7c is "No"</v>
      </c>
      <c r="H37" s="11" t="str">
        <f t="shared" ref="H37:H38" ca="1" si="33">IFERROR(IF(OR(NOT(D37),F37&lt;&gt;"Error"),"",A37&amp;CELL("address",INDIRECT(B37))),"")</f>
        <v/>
      </c>
      <c r="I37" s="11" t="str">
        <f t="shared" ref="I37:I38" ca="1" si="34">IFERROR(IF(NOT(D37),"",A37&amp;CELL("address",INDIRECT(C37))),"")</f>
        <v/>
      </c>
      <c r="J37" s="12" t="str">
        <f t="shared" ref="J37:J38" si="35">IFERROR(IF(NOT(D37),"",A37),"")</f>
        <v/>
      </c>
    </row>
    <row r="38" spans="1:10" x14ac:dyDescent="0.25">
      <c r="A38" t="s">
        <v>14</v>
      </c>
      <c r="B38" t="s">
        <v>98</v>
      </c>
      <c r="C38" t="s">
        <v>183</v>
      </c>
      <c r="D38" t="b">
        <f>IF(AND(Calculator!B53="Select One",Calculator!B54&lt;&gt;"Select One"),TRUE,FALSE)</f>
        <v>0</v>
      </c>
      <c r="E38" s="19" t="s">
        <v>159</v>
      </c>
      <c r="F38" s="33" t="str">
        <f>INDEX(Lists!I:I,MATCH(Validation!E38,Lists!G:G,0))</f>
        <v>Error</v>
      </c>
      <c r="G38" s="33" t="str">
        <f>INDEX(Lists!H:H,MATCH(Validation!E38,Lists!G:G,0))</f>
        <v>Answer Step 7c first.</v>
      </c>
      <c r="H38" s="11" t="str">
        <f t="shared" ca="1" si="33"/>
        <v/>
      </c>
      <c r="I38" s="11" t="str">
        <f t="shared" ca="1" si="34"/>
        <v/>
      </c>
      <c r="J38" s="12" t="str">
        <f t="shared" si="35"/>
        <v/>
      </c>
    </row>
    <row r="39" spans="1:10" x14ac:dyDescent="0.25">
      <c r="A39" t="s">
        <v>14</v>
      </c>
      <c r="B39" t="s">
        <v>98</v>
      </c>
      <c r="C39" t="s">
        <v>183</v>
      </c>
      <c r="D39" t="b">
        <f>IF(Calculator!B54="Yes",TRUE,FALSE)</f>
        <v>0</v>
      </c>
      <c r="E39" s="19" t="s">
        <v>146</v>
      </c>
      <c r="F39" s="33" t="str">
        <f>INDEX(Lists!I:I,MATCH(Validation!E39,Lists!G:G,0))</f>
        <v>Alert</v>
      </c>
      <c r="G39" s="33" t="str">
        <f>INDEX(Lists!H:H,MATCH(Validation!E39,Lists!G:G,0))</f>
        <v>Decertification is required. (Step 8 does not apply.)</v>
      </c>
      <c r="H39" s="11" t="str">
        <f ca="1">IFERROR(IF(OR(NOT(D39),F39&lt;&gt;"Error"),"",A39&amp;CELL("address",INDIRECT(B39))),"")</f>
        <v/>
      </c>
      <c r="I39" s="11" t="str">
        <f ca="1">IFERROR(IF(NOT(D39),"",A39&amp;CELL("address",INDIRECT(C39))),"")</f>
        <v/>
      </c>
      <c r="J39" s="12" t="str">
        <f>IFERROR(IF(NOT(D39),"",A39),"")</f>
        <v/>
      </c>
    </row>
    <row r="40" spans="1:10" x14ac:dyDescent="0.25">
      <c r="A40" t="s">
        <v>14</v>
      </c>
      <c r="B40" t="s">
        <v>98</v>
      </c>
      <c r="C40" t="s">
        <v>183</v>
      </c>
      <c r="D40" t="b">
        <f>IF(Calculator!B54="No",TRUE,FALSE)</f>
        <v>0</v>
      </c>
      <c r="E40" s="19" t="s">
        <v>147</v>
      </c>
      <c r="F40" s="33" t="str">
        <f>INDEX(Lists!I:I,MATCH(Validation!E40,Lists!G:G,0))</f>
        <v>Information</v>
      </c>
      <c r="G40" s="33" t="str">
        <f>INDEX(Lists!H:H,MATCH(Validation!E40,Lists!G:G,0))</f>
        <v>The deferral of the decertification requirement continues. Check step 8.</v>
      </c>
      <c r="H40" s="11" t="str">
        <f ca="1">IFERROR(IF(OR(NOT(D40),F40&lt;&gt;"Error"),"",A40&amp;CELL("address",INDIRECT(B40))),"")</f>
        <v/>
      </c>
      <c r="I40" s="11" t="str">
        <f ca="1">IFERROR(IF(NOT(D40),"",A40&amp;CELL("address",INDIRECT(C40))),"")</f>
        <v/>
      </c>
      <c r="J40" s="12" t="str">
        <f>IFERROR(IF(NOT(D40),"",A40),"")</f>
        <v/>
      </c>
    </row>
    <row r="41" spans="1:10" x14ac:dyDescent="0.25">
      <c r="A41" t="s">
        <v>14</v>
      </c>
      <c r="B41" t="s">
        <v>104</v>
      </c>
      <c r="C41" t="s">
        <v>184</v>
      </c>
      <c r="D41" t="e">
        <f ca="1">IF(AND(OR(Calculator!B51="Yes",Calculator!B54="No"),Calculator!B5&lt;&gt;"Housing",Calculator!B57="Select One",YEAR(Calculator!B12)&lt;=YEAR(TODAY())),TRUE,FALSE)</f>
        <v>#VALUE!</v>
      </c>
      <c r="E41" s="19" t="s">
        <v>57</v>
      </c>
      <c r="F41" s="33" t="str">
        <f>INDEX(Lists!I:I,MATCH(Validation!E41,Lists!G:G,0))</f>
        <v>Error</v>
      </c>
      <c r="G41" s="33" t="str">
        <f>INDEX(Lists!H:H,MATCH(Validation!E41,Lists!G:G,0))</f>
        <v>You must make a selection from the dropdown list.</v>
      </c>
      <c r="H41" s="11" t="str">
        <f ca="1">IFERROR(IF(OR(NOT(D41),F41&lt;&gt;"Error"),"",A41&amp;CELL("address",INDIRECT(B41))),"")</f>
        <v/>
      </c>
      <c r="I41" s="11" t="str">
        <f ca="1">IFERROR(IF(NOT(D41),"",A41&amp;CELL("address",INDIRECT(C41))),"")</f>
        <v/>
      </c>
      <c r="J41" s="12" t="str">
        <f ca="1">IFERROR(IF(NOT(D41),"",A41),"")</f>
        <v/>
      </c>
    </row>
    <row r="42" spans="1:10" x14ac:dyDescent="0.25">
      <c r="A42" t="s">
        <v>14</v>
      </c>
      <c r="B42" t="s">
        <v>104</v>
      </c>
      <c r="C42" t="s">
        <v>184</v>
      </c>
      <c r="D42" t="b">
        <f>IF(AND(OR(Calculator!B52="No",Calculator!B53="No",Calculator!B54="Yes"),Calculator!B57&lt;&gt;"Select One"),TRUE,FALSE)</f>
        <v>0</v>
      </c>
      <c r="E42" s="19" t="s">
        <v>162</v>
      </c>
      <c r="F42" s="33" t="str">
        <f>INDEX(Lists!I:I,MATCH(Validation!E42,Lists!G:G,0))</f>
        <v>Error</v>
      </c>
      <c r="G42" s="33" t="str">
        <f>INDEX(Lists!H:H,MATCH(Validation!E42,Lists!G:G,0))</f>
        <v>Skip this question if step 7 indicates decertification is required</v>
      </c>
      <c r="H42" s="11" t="str">
        <f t="shared" ref="H42" ca="1" si="36">IFERROR(IF(OR(NOT(D42),F42&lt;&gt;"Error"),"",A42&amp;CELL("address",INDIRECT(B42))),"")</f>
        <v/>
      </c>
      <c r="I42" s="11" t="str">
        <f t="shared" ref="I42" ca="1" si="37">IFERROR(IF(NOT(D42),"",A42&amp;CELL("address",INDIRECT(C42))),"")</f>
        <v/>
      </c>
      <c r="J42" s="12" t="str">
        <f t="shared" ref="J42" si="38">IFERROR(IF(NOT(D42),"",A42),"")</f>
        <v/>
      </c>
    </row>
    <row r="43" spans="1:10" x14ac:dyDescent="0.25">
      <c r="A43" t="s">
        <v>14</v>
      </c>
      <c r="B43" t="s">
        <v>104</v>
      </c>
      <c r="C43" t="s">
        <v>184</v>
      </c>
      <c r="D43" t="b">
        <f>IF(Calculator!B57="Yes",TRUE,FALSE)</f>
        <v>0</v>
      </c>
      <c r="E43" s="19" t="s">
        <v>105</v>
      </c>
      <c r="F43" s="33" t="str">
        <f>INDEX(Lists!I:I,MATCH(Validation!E43,Lists!G:G,0))</f>
        <v>Alert</v>
      </c>
      <c r="G43" s="33" t="str">
        <f>INDEX(Lists!H:H,MATCH(Validation!E43,Lists!G:G,0))</f>
        <v>Removal of the parcel(s) is required or recommended.</v>
      </c>
      <c r="H43" s="11" t="str">
        <f ca="1">IFERROR(IF(OR(NOT(D43),F43&lt;&gt;"Error"),"",A43&amp;CELL("address",INDIRECT(B43))),"")</f>
        <v/>
      </c>
      <c r="I43" s="11" t="str">
        <f ca="1">IFERROR(IF(NOT(D43),"",A43&amp;CELL("address",INDIRECT(C43))),"")</f>
        <v/>
      </c>
      <c r="J43" s="12" t="str">
        <f>IFERROR(IF(NOT(D43),"",A43),"")</f>
        <v/>
      </c>
    </row>
    <row r="44" spans="1:10" x14ac:dyDescent="0.25">
      <c r="A44" t="s">
        <v>14</v>
      </c>
      <c r="B44" t="s">
        <v>104</v>
      </c>
      <c r="C44" t="s">
        <v>184</v>
      </c>
      <c r="D44" t="b">
        <f>IF(Calculator!B57="No",TRUE,FALSE)</f>
        <v>0</v>
      </c>
      <c r="E44" s="19" t="s">
        <v>106</v>
      </c>
      <c r="F44" s="33" t="str">
        <f>INDEX(Lists!I:I,MATCH(Validation!E44,Lists!G:G,0))</f>
        <v>Information</v>
      </c>
      <c r="G44" s="33" t="str">
        <f>INDEX(Lists!H:H,MATCH(Validation!E44,Lists!G:G,0))</f>
        <v>No parcel removal applies.</v>
      </c>
      <c r="H44" s="11" t="str">
        <f ca="1">IFERROR(IF(OR(NOT(D44),F44&lt;&gt;"Error"),"",A44&amp;CELL("address",INDIRECT(B44))),"")</f>
        <v/>
      </c>
      <c r="I44" s="11" t="str">
        <f ca="1">IFERROR(IF(NOT(D44),"",A44&amp;CELL("address",INDIRECT(C44))),"")</f>
        <v/>
      </c>
      <c r="J44" s="12" t="str">
        <f>IFERROR(IF(NOT(D44),"",A44),"")</f>
        <v/>
      </c>
    </row>
  </sheetData>
  <phoneticPr fontId="1"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3D5CE-6A05-4D90-B44E-0E37963D5FAC}">
  <sheetPr codeName="Sheet3"/>
  <dimension ref="A1:D63"/>
  <sheetViews>
    <sheetView showGridLines="0" tabSelected="1" zoomScaleNormal="100" zoomScaleSheetLayoutView="100" workbookViewId="0">
      <selection activeCell="B4" sqref="B4"/>
    </sheetView>
  </sheetViews>
  <sheetFormatPr defaultRowHeight="15" x14ac:dyDescent="0.25"/>
  <cols>
    <col min="1" max="1" width="100" style="3" customWidth="1"/>
    <col min="2" max="2" width="24" customWidth="1"/>
    <col min="3" max="3" width="72.5703125" style="31" customWidth="1"/>
    <col min="4" max="4" width="13.42578125" customWidth="1"/>
  </cols>
  <sheetData>
    <row r="1" spans="1:4" s="2" customFormat="1" ht="44.25" customHeight="1" x14ac:dyDescent="0.25">
      <c r="A1" s="51" t="s">
        <v>166</v>
      </c>
      <c r="B1" s="1"/>
      <c r="C1" s="25"/>
    </row>
    <row r="2" spans="1:4" ht="135" x14ac:dyDescent="0.25">
      <c r="A2" s="6" t="s">
        <v>254</v>
      </c>
      <c r="B2" s="16" t="s">
        <v>114</v>
      </c>
      <c r="C2" s="26" t="s">
        <v>117</v>
      </c>
      <c r="D2" s="20" t="s">
        <v>7</v>
      </c>
    </row>
    <row r="3" spans="1:4" x14ac:dyDescent="0.25">
      <c r="C3" s="27"/>
      <c r="D3" s="5"/>
    </row>
    <row r="4" spans="1:4" ht="15.75" x14ac:dyDescent="0.25">
      <c r="A4" s="49" t="s">
        <v>164</v>
      </c>
      <c r="B4" s="64"/>
      <c r="C4" s="28"/>
      <c r="D4" s="21"/>
    </row>
    <row r="5" spans="1:4" ht="15.75" x14ac:dyDescent="0.25">
      <c r="A5" s="49" t="s">
        <v>165</v>
      </c>
      <c r="B5" s="70" t="s">
        <v>49</v>
      </c>
      <c r="C5" s="28" t="str">
        <f ca="1">IFERROR(INDEX(Validation!G:G,MATCH("Calculator"&amp;CELL("address",C5),Validation!I:I,0)),"")</f>
        <v>You must make a selection from the dropdown list.</v>
      </c>
      <c r="D5" s="21" t="str">
        <f ca="1">IFERROR(INDEX(Validation!F:F,MATCH("Calculator"&amp;CELL("address",C5),Validation!I:I,0)),"")</f>
        <v>Error</v>
      </c>
    </row>
    <row r="6" spans="1:4" x14ac:dyDescent="0.25">
      <c r="B6" s="38"/>
      <c r="C6" s="28" t="str">
        <f ca="1">IFERROR(INDEX(Validation!G:G,MATCH("Calculator"&amp;CELL("address",C6),Validation!I:I,0)),"")</f>
        <v/>
      </c>
      <c r="D6" s="21" t="str">
        <f ca="1">IFERROR(INDEX(Validation!F:F,MATCH("Calculator"&amp;CELL("address",C6),Validation!I:I,0)),"")</f>
        <v/>
      </c>
    </row>
    <row r="7" spans="1:4" s="4" customFormat="1" ht="15.75" x14ac:dyDescent="0.25">
      <c r="A7" s="47" t="s">
        <v>77</v>
      </c>
      <c r="B7" s="45"/>
      <c r="C7" s="28" t="str">
        <f ca="1">IFERROR(INDEX(Validation!G:G,MATCH("Calculator"&amp;CELL("address",C7),Validation!I:I,0)),"")</f>
        <v/>
      </c>
      <c r="D7" s="21" t="str">
        <f ca="1">IFERROR(INDEX(Validation!F:F,MATCH("Calculator"&amp;CELL("address",C7),Validation!I:I,0)),"")</f>
        <v/>
      </c>
    </row>
    <row r="8" spans="1:4" ht="15" customHeight="1" x14ac:dyDescent="0.25">
      <c r="A8" s="67" t="s">
        <v>1</v>
      </c>
      <c r="B8" s="63"/>
      <c r="C8" s="28" t="str">
        <f ca="1">IFERROR(INDEX(Validation!G:G,MATCH("Calculator"&amp;CELL("address",C8),Validation!I:I,0)),"")</f>
        <v>You must enter the certification date.</v>
      </c>
      <c r="D8" s="21" t="str">
        <f ca="1">IFERROR(INDEX(Validation!F:F,MATCH("Calculator"&amp;CELL("address",C8),Validation!I:I,0)),"")</f>
        <v>Error</v>
      </c>
    </row>
    <row r="9" spans="1:4" ht="15" customHeight="1" x14ac:dyDescent="0.25">
      <c r="A9" s="67" t="s">
        <v>225</v>
      </c>
      <c r="B9" s="63"/>
      <c r="C9" s="28" t="str">
        <f ca="1">IFERROR(INDEX(Validation!G:G,MATCH("Calculator"&amp;CELL("address",C9),Validation!I:I,0)),"")</f>
        <v/>
      </c>
      <c r="D9" s="21" t="str">
        <f ca="1">IFERROR(INDEX(Validation!F:F,MATCH("Calculator"&amp;CELL("address",C9),Validation!I:I,0)),"")</f>
        <v/>
      </c>
    </row>
    <row r="10" spans="1:4" ht="27.95" customHeight="1" x14ac:dyDescent="0.25">
      <c r="A10" s="66" t="s">
        <v>238</v>
      </c>
      <c r="B10" s="34"/>
      <c r="C10" s="28" t="str">
        <f ca="1">IFERROR(INDEX(Validation!G:G,MATCH("Calculator"&amp;CELL("address",C10),Validation!I:I,0)),"")</f>
        <v/>
      </c>
      <c r="D10" s="21" t="str">
        <f ca="1">IFERROR(INDEX(Validation!F:F,MATCH("Calculator"&amp;CELL("address",C10),Validation!I:I,0)),"")</f>
        <v/>
      </c>
    </row>
    <row r="11" spans="1:4" ht="15" customHeight="1" x14ac:dyDescent="0.25">
      <c r="A11" s="49" t="s">
        <v>38</v>
      </c>
      <c r="B11" s="35" t="str">
        <f>IF(ISBLANK(B8),"",IF(ISBLANK(B9),(DATE(YEAR(B8)+Variables!A10,MONTH(B8),DAY(B8))),B9))</f>
        <v/>
      </c>
      <c r="C11" s="28" t="str">
        <f ca="1">IFERROR(INDEX(Validation!G:G,MATCH("Calculator"&amp;CELL("address",C11),Validation!I:I,0)),"")</f>
        <v/>
      </c>
      <c r="D11" s="21" t="str">
        <f ca="1">IFERROR(INDEX(Validation!F:F,MATCH("Calculator"&amp;CELL("address",C11),Validation!I:I,0)),"")</f>
        <v/>
      </c>
    </row>
    <row r="12" spans="1:4" ht="15" customHeight="1" x14ac:dyDescent="0.25">
      <c r="A12" s="49" t="s">
        <v>39</v>
      </c>
      <c r="B12" s="36" t="str">
        <f>IF(ISBLANK(B8),"",IF(B11="","",DATE(YEAR(B11)+1,MONTH(B11),DAY(B11))))</f>
        <v/>
      </c>
      <c r="C12" s="28" t="str">
        <f ca="1">IFERROR(INDEX(Validation!G:G,MATCH("Calculator"&amp;CELL("address",C12),Validation!I:I,0)),"")</f>
        <v/>
      </c>
      <c r="D12" s="21" t="str">
        <f ca="1">IFERROR(INDEX(Validation!F:F,MATCH("Calculator"&amp;CELL("address",C12),Validation!I:I,0)),"")</f>
        <v/>
      </c>
    </row>
    <row r="13" spans="1:4" ht="15" customHeight="1" x14ac:dyDescent="0.3">
      <c r="A13" s="17"/>
      <c r="B13" s="37"/>
      <c r="C13" s="28" t="str">
        <f ca="1">IFERROR(INDEX(Validation!G:G,MATCH("Calculator"&amp;CELL("address",C13),Validation!I:I,0)),"")</f>
        <v/>
      </c>
      <c r="D13" s="21" t="str">
        <f ca="1">IFERROR(INDEX(Validation!F:F,MATCH("Calculator"&amp;CELL("address",C13),Validation!I:I,0)),"")</f>
        <v/>
      </c>
    </row>
    <row r="14" spans="1:4" ht="15.75" x14ac:dyDescent="0.25">
      <c r="A14" s="48" t="s">
        <v>82</v>
      </c>
      <c r="B14" s="38"/>
      <c r="C14" s="28" t="str">
        <f ca="1">IFERROR(INDEX(Validation!G:G,MATCH("Calculator"&amp;CELL("address",C14),Validation!I:I,0)),"")</f>
        <v/>
      </c>
      <c r="D14" s="21" t="str">
        <f ca="1">IFERROR(INDEX(Validation!F:F,MATCH("Calculator"&amp;CELL("address",C14),Validation!I:I,0)),"")</f>
        <v/>
      </c>
    </row>
    <row r="15" spans="1:4" x14ac:dyDescent="0.25">
      <c r="A15" s="65" t="s">
        <v>41</v>
      </c>
      <c r="B15" s="61"/>
      <c r="C15" s="28" t="str">
        <f ca="1">IFERROR(INDEX(Validation!G:G,MATCH("Calculator"&amp;CELL("address",C15),Validation!I:I,0)),"")</f>
        <v/>
      </c>
      <c r="D15" s="21" t="str">
        <f ca="1">IFERROR(INDEX(Validation!F:F,MATCH("Calculator"&amp;CELL("address",C15),Validation!I:I,0)),"")</f>
        <v/>
      </c>
    </row>
    <row r="16" spans="1:4" x14ac:dyDescent="0.25">
      <c r="A16" s="65" t="s">
        <v>40</v>
      </c>
      <c r="B16" s="61"/>
      <c r="C16" s="28" t="str">
        <f ca="1">IFERROR(INDEX(Validation!G:G,MATCH("Calculator"&amp;CELL("address",C16),Validation!I:I,0)),"")</f>
        <v/>
      </c>
      <c r="D16" s="21" t="str">
        <f ca="1">IFERROR(INDEX(Validation!F:F,MATCH("Calculator"&amp;CELL("address",C16),Validation!I:I,0)),"")</f>
        <v/>
      </c>
    </row>
    <row r="17" spans="1:4" x14ac:dyDescent="0.25">
      <c r="A17" s="65" t="s">
        <v>79</v>
      </c>
      <c r="B17" s="23">
        <f>B15-B16</f>
        <v>0</v>
      </c>
      <c r="C17" s="28" t="str">
        <f ca="1">IFERROR(INDEX(Validation!G:G,MATCH("Calculator"&amp;CELL("address",C17),Validation!I:I,0)),"")</f>
        <v/>
      </c>
      <c r="D17" s="21" t="str">
        <f ca="1">IFERROR(INDEX(Validation!F:F,MATCH("Calculator"&amp;CELL("address",C17),Validation!I:I,0)),"")</f>
        <v/>
      </c>
    </row>
    <row r="18" spans="1:4" x14ac:dyDescent="0.25">
      <c r="A18" s="65" t="s">
        <v>34</v>
      </c>
      <c r="B18" s="61"/>
      <c r="C18" s="28" t="str">
        <f ca="1">IFERROR(INDEX(Validation!G:G,MATCH("Calculator"&amp;CELL("address",C18),Validation!I:I,0)),"")</f>
        <v/>
      </c>
      <c r="D18" s="21" t="str">
        <f ca="1">IFERROR(INDEX(Validation!F:F,MATCH("Calculator"&amp;CELL("address",C18),Validation!I:I,0)),"")</f>
        <v/>
      </c>
    </row>
    <row r="19" spans="1:4" x14ac:dyDescent="0.25">
      <c r="A19" s="65" t="s">
        <v>37</v>
      </c>
      <c r="B19" s="61"/>
      <c r="C19" s="28" t="str">
        <f ca="1">IFERROR(INDEX(Validation!G:G,MATCH("Calculator"&amp;CELL("address",C19),Validation!I:I,0)),"")</f>
        <v/>
      </c>
      <c r="D19" s="21" t="str">
        <f ca="1">IFERROR(INDEX(Validation!F:F,MATCH("Calculator"&amp;CELL("address",C19),Validation!I:I,0)),"")</f>
        <v/>
      </c>
    </row>
    <row r="20" spans="1:4" x14ac:dyDescent="0.25">
      <c r="A20" s="6"/>
      <c r="B20" s="39"/>
      <c r="C20" s="28" t="str">
        <f ca="1">IFERROR(INDEX(Validation!G:G,MATCH("Calculator"&amp;CELL("address",C20),Validation!I:I,0)),"")</f>
        <v/>
      </c>
      <c r="D20" s="21" t="str">
        <f ca="1">IFERROR(INDEX(Validation!F:F,MATCH("Calculator"&amp;CELL("address",C20),Validation!I:I,0)),"")</f>
        <v/>
      </c>
    </row>
    <row r="21" spans="1:4" ht="15.75" x14ac:dyDescent="0.25">
      <c r="A21" s="49" t="s">
        <v>139</v>
      </c>
      <c r="B21" s="24">
        <f>MAX(B17-B18-B19,0)</f>
        <v>0</v>
      </c>
      <c r="C21" s="28" t="str">
        <f ca="1">IFERROR(INDEX(Validation!G:G,MATCH("Calculator"&amp;CELL("address",C21),Validation!I:I,0)),"")</f>
        <v/>
      </c>
      <c r="D21" s="21" t="str">
        <f ca="1">IFERROR(INDEX(Validation!F:F,MATCH("Calculator"&amp;CELL("address",C21),Validation!I:I,0)),"")</f>
        <v/>
      </c>
    </row>
    <row r="22" spans="1:4" ht="15" customHeight="1" x14ac:dyDescent="0.25">
      <c r="A22" s="9"/>
      <c r="B22" s="38"/>
      <c r="C22" s="28" t="str">
        <f ca="1">IFERROR(INDEX(Validation!G:G,MATCH("Calculator"&amp;CELL("address",C22),Validation!I:I,0)),"")</f>
        <v/>
      </c>
      <c r="D22" s="21" t="str">
        <f ca="1">IFERROR(INDEX(Validation!F:F,MATCH("Calculator"&amp;CELL("address",C22),Validation!I:I,0)),"")</f>
        <v/>
      </c>
    </row>
    <row r="23" spans="1:4" ht="15.75" x14ac:dyDescent="0.25">
      <c r="A23" s="48" t="s">
        <v>189</v>
      </c>
      <c r="B23" s="38"/>
      <c r="C23" s="28" t="str">
        <f ca="1">IFERROR(INDEX(Validation!G:G,MATCH("Calculator"&amp;CELL("address",C23),Validation!I:I,0)),"")</f>
        <v/>
      </c>
      <c r="D23" s="21" t="str">
        <f ca="1">IFERROR(INDEX(Validation!F:F,MATCH("Calculator"&amp;CELL("address",C23),Validation!I:I,0)),"")</f>
        <v/>
      </c>
    </row>
    <row r="24" spans="1:4" ht="15" customHeight="1" x14ac:dyDescent="0.25">
      <c r="A24" s="6" t="s">
        <v>64</v>
      </c>
      <c r="B24" s="40" t="str">
        <f>IF(B5="Select One","",IF(B5="Redevelopment",75%,80%))</f>
        <v/>
      </c>
      <c r="C24" s="28" t="str">
        <f ca="1">IFERROR(INDEX(Validation!G:G,MATCH("Calculator"&amp;CELL("address",C24),Validation!I:I,0)),"")</f>
        <v/>
      </c>
      <c r="D24" s="21" t="str">
        <f ca="1">IFERROR(INDEX(Validation!F:F,MATCH("Calculator"&amp;CELL("address",C24),Validation!I:I,0)),"")</f>
        <v/>
      </c>
    </row>
    <row r="25" spans="1:4" ht="42" customHeight="1" x14ac:dyDescent="0.25">
      <c r="A25" s="66" t="s">
        <v>240</v>
      </c>
      <c r="B25" s="41"/>
      <c r="C25" s="28" t="str">
        <f ca="1">IFERROR(INDEX(Validation!G:G,MATCH("Calculator"&amp;CELL("address",C25),Validation!I:I,0)),"")</f>
        <v/>
      </c>
      <c r="D25" s="21" t="str">
        <f ca="1">IFERROR(INDEX(Validation!F:F,MATCH("Calculator"&amp;CELL("address",C25),Validation!I:I,0)),"")</f>
        <v/>
      </c>
    </row>
    <row r="26" spans="1:4" x14ac:dyDescent="0.25">
      <c r="A26" s="65" t="s">
        <v>231</v>
      </c>
      <c r="B26" s="62" t="s">
        <v>49</v>
      </c>
      <c r="C26" s="28" t="str">
        <f ca="1">IFERROR(INDEX(Validation!G:G,MATCH("Calculator"&amp;CELL("address",C26),Validation!I:I,0)),"")</f>
        <v/>
      </c>
      <c r="D26" s="21" t="str">
        <f ca="1">IFERROR(INDEX(Validation!F:F,MATCH("Calculator"&amp;CELL("address",C26),Validation!I:I,0)),"")</f>
        <v/>
      </c>
    </row>
    <row r="27" spans="1:4" x14ac:dyDescent="0.25">
      <c r="A27" s="65" t="s">
        <v>65</v>
      </c>
      <c r="B27" s="62"/>
      <c r="C27" s="28" t="str">
        <f ca="1">IFERROR(INDEX(Validation!G:G,MATCH("Calculator"&amp;CELL("address",C27),Validation!I:I,0)),"")</f>
        <v/>
      </c>
      <c r="D27" s="21" t="str">
        <f ca="1">IFERROR(INDEX(Validation!F:F,MATCH("Calculator"&amp;CELL("address",C27),Validation!I:I,0)),"")</f>
        <v/>
      </c>
    </row>
    <row r="28" spans="1:4" ht="15" customHeight="1" x14ac:dyDescent="0.25">
      <c r="A28" s="6"/>
      <c r="B28" s="42"/>
      <c r="C28" s="28" t="str">
        <f ca="1">IFERROR(INDEX(Validation!G:G,MATCH("Calculator"&amp;CELL("address",C28),Validation!I:I,0)),"")</f>
        <v/>
      </c>
      <c r="D28" s="21" t="str">
        <f ca="1">IFERROR(INDEX(Validation!F:F,MATCH("Calculator"&amp;CELL("address",C28),Validation!I:I,0)),"")</f>
        <v/>
      </c>
    </row>
    <row r="29" spans="1:4" ht="15.75" x14ac:dyDescent="0.25">
      <c r="A29" s="49" t="s">
        <v>0</v>
      </c>
      <c r="B29" s="43" t="str">
        <f>IF(B5="Select One","",(B24-Variables!A12-B27))</f>
        <v/>
      </c>
      <c r="C29" s="28" t="str">
        <f ca="1">IFERROR(INDEX(Validation!G:G,MATCH("Calculator"&amp;CELL("address",C29),Validation!I:I,0)),"")</f>
        <v/>
      </c>
      <c r="D29" s="21" t="str">
        <f ca="1">IFERROR(INDEX(Validation!F:F,MATCH("Calculator"&amp;CELL("address",C29),Validation!I:I,0)),"")</f>
        <v/>
      </c>
    </row>
    <row r="30" spans="1:4" ht="15.75" x14ac:dyDescent="0.25">
      <c r="A30" s="49" t="s">
        <v>52</v>
      </c>
      <c r="B30" s="43" t="str">
        <f>IF(B5="Select One","",(100%-B24)+Variables!A12+B27)</f>
        <v/>
      </c>
      <c r="C30" s="28" t="str">
        <f ca="1">IFERROR(INDEX(Validation!G:G,MATCH("Calculator"&amp;CELL("address",C30),Validation!I:I,0)),"")</f>
        <v/>
      </c>
      <c r="D30" s="21" t="str">
        <f ca="1">IFERROR(INDEX(Validation!F:F,MATCH("Calculator"&amp;CELL("address",C30),Validation!I:I,0)),"")</f>
        <v/>
      </c>
    </row>
    <row r="31" spans="1:4" x14ac:dyDescent="0.25">
      <c r="A31" s="7"/>
      <c r="B31" s="38"/>
      <c r="C31" s="28" t="str">
        <f ca="1">IFERROR(INDEX(Validation!G:G,MATCH("Calculator"&amp;CELL("address",C31),Validation!I:I,0)),"")</f>
        <v/>
      </c>
      <c r="D31" s="21" t="str">
        <f ca="1">IFERROR(INDEX(Validation!F:F,MATCH("Calculator"&amp;CELL("address",C31),Validation!I:I,0)),"")</f>
        <v/>
      </c>
    </row>
    <row r="32" spans="1:4" ht="15.75" x14ac:dyDescent="0.25">
      <c r="A32" s="48" t="s">
        <v>123</v>
      </c>
      <c r="B32" s="38"/>
      <c r="C32" s="28" t="str">
        <f ca="1">IFERROR(INDEX(Validation!G:G,MATCH("Calculator"&amp;CELL("address",C32),Validation!I:I,0)),"")</f>
        <v/>
      </c>
      <c r="D32" s="21" t="str">
        <f ca="1">IFERROR(INDEX(Validation!F:F,MATCH("Calculator"&amp;CELL("address",C32),Validation!I:I,0)),"")</f>
        <v/>
      </c>
    </row>
    <row r="33" spans="1:4" ht="15" customHeight="1" x14ac:dyDescent="0.25">
      <c r="A33" s="50" t="s">
        <v>83</v>
      </c>
      <c r="B33" s="44" t="str">
        <f>IF(B29="","",DOLLAR(B21/B29,0))</f>
        <v/>
      </c>
      <c r="C33" s="28" t="str">
        <f ca="1">IFERROR(INDEX(Validation!G:G,MATCH("Calculator"&amp;CELL("address",C33),Validation!I:I,0)),"")</f>
        <v/>
      </c>
      <c r="D33" s="21" t="str">
        <f ca="1">IFERROR(INDEX(Validation!F:F,MATCH("Calculator"&amp;CELL("address",C33),Validation!I:I,0)),"")</f>
        <v/>
      </c>
    </row>
    <row r="34" spans="1:4" ht="36.75" x14ac:dyDescent="0.25">
      <c r="A34" s="68" t="s">
        <v>243</v>
      </c>
      <c r="B34" s="38"/>
      <c r="C34" s="28" t="str">
        <f ca="1">IFERROR(INDEX(Validation!G:G,MATCH("Calculator"&amp;CELL("address",C34),Validation!I:I,0)),"")</f>
        <v/>
      </c>
      <c r="D34" s="21" t="str">
        <f ca="1">IFERROR(INDEX(Validation!F:F,MATCH("Calculator"&amp;CELL("address",C34),Validation!I:I,0)),"")</f>
        <v/>
      </c>
    </row>
    <row r="35" spans="1:4" x14ac:dyDescent="0.25">
      <c r="A35" s="8"/>
      <c r="B35" s="38"/>
      <c r="C35" s="28" t="str">
        <f ca="1">IFERROR(INDEX(Validation!G:G,MATCH("Calculator"&amp;CELL("address",C35),Validation!I:I,0)),"")</f>
        <v/>
      </c>
      <c r="D35" s="21" t="str">
        <f ca="1">IFERROR(INDEX(Validation!F:F,MATCH("Calculator"&amp;CELL("address",C35),Validation!I:I,0)),"")</f>
        <v/>
      </c>
    </row>
    <row r="36" spans="1:4" ht="15.75" x14ac:dyDescent="0.25">
      <c r="A36" s="48" t="s">
        <v>190</v>
      </c>
      <c r="B36" s="45"/>
      <c r="C36" s="28" t="str">
        <f ca="1">IFERROR(INDEX(Validation!G:G,MATCH("Calculator"&amp;CELL("address",C36),Validation!I:I,0)),"")</f>
        <v/>
      </c>
      <c r="D36" s="21" t="str">
        <f ca="1">IFERROR(INDEX(Validation!F:F,MATCH("Calculator"&amp;CELL("address",C36),Validation!I:I,0)),"")</f>
        <v/>
      </c>
    </row>
    <row r="37" spans="1:4" s="4" customFormat="1" ht="30" customHeight="1" x14ac:dyDescent="0.25">
      <c r="A37" s="65" t="s">
        <v>237</v>
      </c>
      <c r="B37" s="61"/>
      <c r="C37" s="28" t="str">
        <f ca="1">IFERROR(INDEX(Validation!G:G,MATCH("Calculator"&amp;CELL("address",C37),Validation!I:I,0)),"")</f>
        <v/>
      </c>
      <c r="D37" s="21" t="str">
        <f ca="1">IFERROR(INDEX(Validation!F:F,MATCH("Calculator"&amp;CELL("address",C37),Validation!I:I,0)),"")</f>
        <v/>
      </c>
    </row>
    <row r="38" spans="1:4" ht="30" customHeight="1" x14ac:dyDescent="0.25">
      <c r="A38" s="65" t="s">
        <v>35</v>
      </c>
      <c r="B38" s="61"/>
      <c r="C38" s="28" t="str">
        <f ca="1">IFERROR(INDEX(Validation!G:G,MATCH("Calculator"&amp;CELL("address",C38),Validation!I:I,0)),"")</f>
        <v/>
      </c>
      <c r="D38" s="21" t="str">
        <f ca="1">IFERROR(INDEX(Validation!F:F,MATCH("Calculator"&amp;CELL("address",C38),Validation!I:I,0)),"")</f>
        <v/>
      </c>
    </row>
    <row r="39" spans="1:4" ht="30" customHeight="1" x14ac:dyDescent="0.25">
      <c r="A39" s="65" t="s">
        <v>239</v>
      </c>
      <c r="B39" s="61"/>
      <c r="C39" s="28" t="str">
        <f ca="1">IFERROR(INDEX(Validation!G:G,MATCH("Calculator"&amp;CELL("address",C39),Validation!I:I,0)),"")</f>
        <v/>
      </c>
      <c r="D39" s="21" t="str">
        <f ca="1">IFERROR(INDEX(Validation!F:F,MATCH("Calculator"&amp;CELL("address",C39),Validation!I:I,0)),"")</f>
        <v/>
      </c>
    </row>
    <row r="40" spans="1:4" s="4" customFormat="1" ht="30" customHeight="1" x14ac:dyDescent="0.25">
      <c r="A40" s="65" t="s">
        <v>234</v>
      </c>
      <c r="B40" s="61"/>
      <c r="C40" s="28" t="str">
        <f ca="1">IFERROR(INDEX(Validation!G:G,MATCH("Calculator"&amp;CELL("address",C40),Validation!I:I,0)),"")</f>
        <v/>
      </c>
      <c r="D40" s="21" t="str">
        <f ca="1">IFERROR(INDEX(Validation!F:F,MATCH("Calculator"&amp;CELL("address",C40),Validation!I:I,0)),"")</f>
        <v/>
      </c>
    </row>
    <row r="41" spans="1:4" s="4" customFormat="1" ht="15.75" x14ac:dyDescent="0.25">
      <c r="A41" s="6"/>
      <c r="B41" s="46"/>
      <c r="C41" s="28" t="str">
        <f ca="1">IFERROR(INDEX(Validation!G:G,MATCH("Calculator"&amp;CELL("address",C41),Validation!I:I,0)),"")</f>
        <v/>
      </c>
      <c r="D41" s="21" t="str">
        <f ca="1">IFERROR(INDEX(Validation!F:F,MATCH("Calculator"&amp;CELL("address",C41),Validation!I:I,0)),"")</f>
        <v/>
      </c>
    </row>
    <row r="42" spans="1:4" ht="15.75" x14ac:dyDescent="0.25">
      <c r="A42" s="50" t="s">
        <v>84</v>
      </c>
      <c r="B42" s="24">
        <f>(B37+B38-B39-B40)</f>
        <v>0</v>
      </c>
      <c r="C42" s="28" t="str">
        <f ca="1">IFERROR(INDEX(Validation!G:G,MATCH("Calculator"&amp;CELL("address",C42),Validation!I:I,0)),"")</f>
        <v/>
      </c>
      <c r="D42" s="21" t="str">
        <f ca="1">IFERROR(INDEX(Validation!F:F,MATCH("Calculator"&amp;CELL("address",C42),Validation!I:I,0)),"")</f>
        <v/>
      </c>
    </row>
    <row r="43" spans="1:4" x14ac:dyDescent="0.25">
      <c r="A43" s="8"/>
      <c r="B43" s="38"/>
      <c r="C43" s="28"/>
      <c r="D43" s="21"/>
    </row>
    <row r="44" spans="1:4" s="4" customFormat="1" ht="15.75" x14ac:dyDescent="0.25">
      <c r="A44" s="48" t="s">
        <v>130</v>
      </c>
      <c r="B44" s="45"/>
      <c r="C44" s="29"/>
      <c r="D44" s="22"/>
    </row>
    <row r="45" spans="1:4" x14ac:dyDescent="0.25">
      <c r="A45" s="65" t="s">
        <v>85</v>
      </c>
      <c r="B45" s="23" t="str">
        <f>IFERROR(B29*B42,"")</f>
        <v/>
      </c>
      <c r="C45" s="30"/>
      <c r="D45" s="21"/>
    </row>
    <row r="46" spans="1:4" x14ac:dyDescent="0.25">
      <c r="A46" s="65" t="s">
        <v>86</v>
      </c>
      <c r="B46" s="23">
        <f>B21</f>
        <v>0</v>
      </c>
      <c r="C46" s="30"/>
      <c r="D46" s="21"/>
    </row>
    <row r="47" spans="1:4" ht="15" customHeight="1" x14ac:dyDescent="0.25">
      <c r="A47" s="50" t="s">
        <v>87</v>
      </c>
      <c r="B47" s="44" t="str">
        <f>IF(OR(B45="",B46=0),"",IF(B45&gt;=B46,"Yes","No"))</f>
        <v/>
      </c>
      <c r="C47" s="28" t="str">
        <f ca="1">IFERROR(INDEX(Validation!G:G,MATCH("Calculator"&amp;CELL("address",C47),Validation!I:I,0)),"")</f>
        <v/>
      </c>
      <c r="D47" s="21" t="str">
        <f ca="1">IFERROR(INDEX(Validation!F:F,MATCH("Calculator"&amp;CELL("address",C47),Validation!I:I,0)),"")</f>
        <v/>
      </c>
    </row>
    <row r="48" spans="1:4" ht="36" x14ac:dyDescent="0.25">
      <c r="A48" s="69" t="s">
        <v>242</v>
      </c>
      <c r="B48" s="38"/>
      <c r="C48" s="28" t="str">
        <f ca="1">IFERROR(INDEX(Validation!G:G,MATCH("Calculator"&amp;CELL("address",C48),Validation!I:I,0)),"")</f>
        <v/>
      </c>
      <c r="D48" s="21" t="str">
        <f ca="1">IFERROR(INDEX(Validation!F:F,MATCH("Calculator"&amp;CELL("address",C48),Validation!I:I,0)),"")</f>
        <v/>
      </c>
    </row>
    <row r="49" spans="1:4" x14ac:dyDescent="0.25">
      <c r="A49" s="8"/>
      <c r="B49" s="38"/>
      <c r="C49" s="28" t="str">
        <f ca="1">IFERROR(INDEX(Validation!G:G,MATCH("Calculator"&amp;CELL("address",C49),Validation!I:I,0)),"")</f>
        <v/>
      </c>
      <c r="D49" s="21" t="str">
        <f ca="1">IFERROR(INDEX(Validation!F:F,MATCH("Calculator"&amp;CELL("address",C49),Validation!I:I,0)),"")</f>
        <v/>
      </c>
    </row>
    <row r="50" spans="1:4" ht="30" customHeight="1" x14ac:dyDescent="0.25">
      <c r="A50" s="48" t="s">
        <v>241</v>
      </c>
      <c r="B50" s="45"/>
      <c r="C50" s="28" t="str">
        <f ca="1">IFERROR(INDEX(Validation!G:G,MATCH("Calculator"&amp;CELL("address",C50),Validation!I:I,0)),"")</f>
        <v/>
      </c>
      <c r="D50" s="21" t="str">
        <f ca="1">IFERROR(INDEX(Validation!F:F,MATCH("Calculator"&amp;CELL("address",C50),Validation!I:I,0)),"")</f>
        <v/>
      </c>
    </row>
    <row r="51" spans="1:4" ht="30" customHeight="1" x14ac:dyDescent="0.25">
      <c r="A51" s="6" t="s">
        <v>236</v>
      </c>
      <c r="B51" s="70" t="s">
        <v>49</v>
      </c>
      <c r="C51" s="28" t="str">
        <f ca="1">IFERROR(INDEX(Validation!G:G,MATCH("Calculator"&amp;CELL("address",C51),Validation!I:I,0)),"")</f>
        <v/>
      </c>
      <c r="D51" s="21" t="str">
        <f ca="1">IFERROR(INDEX(Validation!F:F,MATCH("Calculator"&amp;CELL("address",C51),Validation!I:I,0)),"")</f>
        <v/>
      </c>
    </row>
    <row r="52" spans="1:4" ht="30" customHeight="1" x14ac:dyDescent="0.25">
      <c r="A52" s="6" t="s">
        <v>36</v>
      </c>
      <c r="B52" s="70" t="s">
        <v>49</v>
      </c>
      <c r="C52" s="28" t="str">
        <f ca="1">IFERROR(INDEX(Validation!G:G,MATCH("Calculator"&amp;CELL("address",C52),Validation!I:I,0)),"")</f>
        <v/>
      </c>
      <c r="D52" s="21" t="str">
        <f ca="1">IFERROR(INDEX(Validation!F:F,MATCH("Calculator"&amp;CELL("address",C52),Validation!I:I,0)),"")</f>
        <v/>
      </c>
    </row>
    <row r="53" spans="1:4" ht="30" customHeight="1" x14ac:dyDescent="0.25">
      <c r="A53" s="6" t="s">
        <v>92</v>
      </c>
      <c r="B53" s="70" t="s">
        <v>49</v>
      </c>
      <c r="C53" s="28" t="str">
        <f ca="1">IFERROR(INDEX(Validation!G:G,MATCH("Calculator"&amp;CELL("address",C53),Validation!I:I,0)),"")</f>
        <v/>
      </c>
      <c r="D53" s="21" t="str">
        <f ca="1">IFERROR(INDEX(Validation!F:F,MATCH("Calculator"&amp;CELL("address",C53),Validation!I:I,0)),"")</f>
        <v/>
      </c>
    </row>
    <row r="54" spans="1:4" ht="30" customHeight="1" x14ac:dyDescent="0.25">
      <c r="A54" s="6" t="s">
        <v>235</v>
      </c>
      <c r="B54" s="70" t="s">
        <v>49</v>
      </c>
      <c r="C54" s="28" t="str">
        <f ca="1">IFERROR(INDEX(Validation!G:G,MATCH("Calculator"&amp;CELL("address",C54),Validation!I:I,0)),"")</f>
        <v/>
      </c>
      <c r="D54" s="21" t="str">
        <f ca="1">IFERROR(INDEX(Validation!F:F,MATCH("Calculator"&amp;CELL("address",C54),Validation!I:I,0)),"")</f>
        <v/>
      </c>
    </row>
    <row r="55" spans="1:4" s="4" customFormat="1" ht="13.5" customHeight="1" x14ac:dyDescent="0.25">
      <c r="A55" s="6"/>
      <c r="B55" s="38"/>
      <c r="C55" s="28" t="str">
        <f ca="1">IFERROR(INDEX(Validation!G:G,MATCH("Calculator"&amp;CELL("address",C55),Validation!I:I,0)),"")</f>
        <v/>
      </c>
      <c r="D55" s="21" t="str">
        <f ca="1">IFERROR(INDEX(Validation!F:F,MATCH("Calculator"&amp;CELL("address",C55),Validation!I:I,0)),"")</f>
        <v/>
      </c>
    </row>
    <row r="56" spans="1:4" ht="15.75" x14ac:dyDescent="0.25">
      <c r="A56" s="48" t="s">
        <v>191</v>
      </c>
      <c r="B56" s="45"/>
      <c r="C56" s="28" t="str">
        <f ca="1">IFERROR(INDEX(Validation!G:G,MATCH("Calculator"&amp;CELL("address",C56),Validation!I:I,0)),"")</f>
        <v/>
      </c>
      <c r="D56" s="21" t="str">
        <f ca="1">IFERROR(INDEX(Validation!F:F,MATCH("Calculator"&amp;CELL("address",C56),Validation!I:I,0)),"")</f>
        <v/>
      </c>
    </row>
    <row r="57" spans="1:4" ht="30.75" customHeight="1" x14ac:dyDescent="0.25">
      <c r="A57" s="65" t="s">
        <v>103</v>
      </c>
      <c r="B57" s="70" t="s">
        <v>49</v>
      </c>
      <c r="C57" s="28" t="str">
        <f ca="1">IFERROR(INDEX(Validation!G:G,MATCH("Calculator"&amp;CELL("address",C57),Validation!I:I,0)),"")</f>
        <v/>
      </c>
      <c r="D57" s="21" t="str">
        <f ca="1">IFERROR(INDEX(Validation!F:F,MATCH("Calculator"&amp;CELL("address",C57),Validation!I:I,0)),"")</f>
        <v/>
      </c>
    </row>
    <row r="59" spans="1:4" x14ac:dyDescent="0.25">
      <c r="B59" s="5"/>
    </row>
    <row r="63" spans="1:4" s="4" customFormat="1" ht="15.75" x14ac:dyDescent="0.25">
      <c r="A63" s="3"/>
      <c r="B63"/>
      <c r="C63" s="32"/>
    </row>
  </sheetData>
  <sheetProtection algorithmName="SHA-512" hashValue="UiNf2+LyC1Jf61NY8X4yhc0T4Lx+rtiufPs//q86W6/Wu9sOafPDWrJFlDPEqda1dC8JxPAN9L3AqaHfKP8KSQ==" saltValue="m/nZXEkJ3xA7FaJlNw/kLg==" spinCount="100000" sheet="1" objects="1" scenarios="1" selectLockedCells="1"/>
  <phoneticPr fontId="1" type="noConversion"/>
  <conditionalFormatting sqref="A14:B57">
    <cfRule type="expression" dxfId="15" priority="18">
      <formula>YEAR($B$12)&gt;YEAR(TODAY())</formula>
    </cfRule>
  </conditionalFormatting>
  <conditionalFormatting sqref="B11">
    <cfRule type="expression" dxfId="14" priority="17">
      <formula>$B$9="Yes"</formula>
    </cfRule>
  </conditionalFormatting>
  <conditionalFormatting sqref="A50:B57">
    <cfRule type="expression" dxfId="13" priority="16">
      <formula>$B$47="No"</formula>
    </cfRule>
  </conditionalFormatting>
  <conditionalFormatting sqref="A52:B54">
    <cfRule type="expression" dxfId="12" priority="15">
      <formula>$B$51="Yes"</formula>
    </cfRule>
  </conditionalFormatting>
  <conditionalFormatting sqref="A53:B54">
    <cfRule type="expression" dxfId="11" priority="14">
      <formula>$B$52="No"</formula>
    </cfRule>
  </conditionalFormatting>
  <conditionalFormatting sqref="A54:B54">
    <cfRule type="expression" dxfId="10" priority="13">
      <formula>$B$53="No"</formula>
    </cfRule>
  </conditionalFormatting>
  <conditionalFormatting sqref="A56:B57">
    <cfRule type="expression" dxfId="9" priority="12">
      <formula>OR($B$52="No",$B$53="No",$B$54="Yes")</formula>
    </cfRule>
  </conditionalFormatting>
  <conditionalFormatting sqref="A7:B57">
    <cfRule type="expression" dxfId="8" priority="10">
      <formula>$B$5="Housing"</formula>
    </cfRule>
  </conditionalFormatting>
  <conditionalFormatting sqref="C1:D1048576">
    <cfRule type="expression" dxfId="7" priority="6">
      <formula>$D1="Information"</formula>
    </cfRule>
    <cfRule type="expression" dxfId="6" priority="7">
      <formula>$D1="Instruction"</formula>
    </cfRule>
    <cfRule type="expression" dxfId="5" priority="9">
      <formula>$D1="alert"</formula>
    </cfRule>
    <cfRule type="expression" dxfId="4" priority="23">
      <formula>$D1="Error"</formula>
    </cfRule>
  </conditionalFormatting>
  <dataValidations count="2">
    <dataValidation type="list" allowBlank="1" showInputMessage="1" showErrorMessage="1" sqref="B5" xr:uid="{7C0C3739-09BA-4292-9E7F-FA41E7635B0B}">
      <formula1>SODistrictType</formula1>
    </dataValidation>
    <dataValidation type="list" allowBlank="1" showInputMessage="1" showErrorMessage="1" sqref="B57 B51:B54 B26" xr:uid="{44F795F0-6439-4D89-8B52-83BF63BA226B}">
      <formula1>SOYesNo</formula1>
    </dataValidation>
  </dataValidations>
  <pageMargins left="0.75" right="0.75" top="0.25" bottom="0.25" header="0.3" footer="0.3"/>
  <pageSetup scale="71" fitToHeight="2" orientation="portrait" r:id="rId1"/>
  <rowBreaks count="1" manualBreakCount="1">
    <brk id="49" max="1" man="1"/>
  </rowBreaks>
  <drawing r:id="rId2"/>
  <extLst>
    <ext xmlns:x14="http://schemas.microsoft.com/office/spreadsheetml/2009/9/main" uri="{78C0D931-6437-407d-A8EE-F0AAD7539E65}">
      <x14:conditionalFormattings>
        <x14:conditionalFormatting xmlns:xm="http://schemas.microsoft.com/office/excel/2006/main">
          <x14:cfRule type="expression" priority="24" id="{D810B70B-E1FE-42E3-A748-3CD471F6BCE9}">
            <xm:f>Validation!$D$10=TRUE</xm:f>
            <x14:dxf>
              <font>
                <color theme="0"/>
              </font>
            </x14:dxf>
          </x14:cfRule>
          <xm:sqref>C15:D57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1CD01-7A86-4E06-B338-FB8231DF1F51}">
  <sheetPr codeName="Sheet4"/>
  <dimension ref="A1:A56"/>
  <sheetViews>
    <sheetView showGridLines="0" zoomScaleNormal="100" workbookViewId="0"/>
  </sheetViews>
  <sheetFormatPr defaultRowHeight="15" x14ac:dyDescent="0.25"/>
  <cols>
    <col min="1" max="1" width="148.85546875" style="81" customWidth="1"/>
  </cols>
  <sheetData>
    <row r="1" spans="1:1" ht="26.25" x14ac:dyDescent="0.25">
      <c r="A1" s="71" t="s">
        <v>81</v>
      </c>
    </row>
    <row r="2" spans="1:1" ht="30" customHeight="1" x14ac:dyDescent="0.25">
      <c r="A2" s="72" t="s">
        <v>222</v>
      </c>
    </row>
    <row r="3" spans="1:1" x14ac:dyDescent="0.25">
      <c r="A3" s="82" t="s">
        <v>223</v>
      </c>
    </row>
    <row r="4" spans="1:1" ht="135" x14ac:dyDescent="0.25">
      <c r="A4" s="72" t="s">
        <v>224</v>
      </c>
    </row>
    <row r="5" spans="1:1" x14ac:dyDescent="0.25">
      <c r="A5" s="73"/>
    </row>
    <row r="6" spans="1:1" s="75" customFormat="1" x14ac:dyDescent="0.25">
      <c r="A6" s="74" t="s">
        <v>116</v>
      </c>
    </row>
    <row r="7" spans="1:1" x14ac:dyDescent="0.25">
      <c r="A7" s="76" t="s">
        <v>115</v>
      </c>
    </row>
    <row r="8" spans="1:1" x14ac:dyDescent="0.25">
      <c r="A8" s="76" t="s">
        <v>78</v>
      </c>
    </row>
    <row r="9" spans="1:1" x14ac:dyDescent="0.25">
      <c r="A9" s="73"/>
    </row>
    <row r="10" spans="1:1" s="75" customFormat="1" x14ac:dyDescent="0.25">
      <c r="A10" s="74" t="s">
        <v>77</v>
      </c>
    </row>
    <row r="11" spans="1:1" ht="45" x14ac:dyDescent="0.25">
      <c r="A11" s="76" t="s">
        <v>244</v>
      </c>
    </row>
    <row r="12" spans="1:1" x14ac:dyDescent="0.25">
      <c r="A12" s="76" t="s">
        <v>245</v>
      </c>
    </row>
    <row r="13" spans="1:1" x14ac:dyDescent="0.25">
      <c r="A13" s="77" t="s">
        <v>218</v>
      </c>
    </row>
    <row r="14" spans="1:1" x14ac:dyDescent="0.25">
      <c r="A14" s="77" t="s">
        <v>219</v>
      </c>
    </row>
    <row r="15" spans="1:1" x14ac:dyDescent="0.25">
      <c r="A15" s="77" t="s">
        <v>220</v>
      </c>
    </row>
    <row r="16" spans="1:1" x14ac:dyDescent="0.25">
      <c r="A16" s="77" t="s">
        <v>221</v>
      </c>
    </row>
    <row r="17" spans="1:1" ht="45" x14ac:dyDescent="0.25">
      <c r="A17" s="76" t="s">
        <v>246</v>
      </c>
    </row>
    <row r="18" spans="1:1" ht="30" x14ac:dyDescent="0.25">
      <c r="A18" s="76" t="s">
        <v>247</v>
      </c>
    </row>
    <row r="19" spans="1:1" x14ac:dyDescent="0.25">
      <c r="A19" s="76" t="s">
        <v>248</v>
      </c>
    </row>
    <row r="20" spans="1:1" x14ac:dyDescent="0.25">
      <c r="A20" s="73"/>
    </row>
    <row r="21" spans="1:1" s="75" customFormat="1" x14ac:dyDescent="0.25">
      <c r="A21" s="74" t="s">
        <v>82</v>
      </c>
    </row>
    <row r="22" spans="1:1" ht="90" customHeight="1" x14ac:dyDescent="0.25">
      <c r="A22" s="76" t="s">
        <v>250</v>
      </c>
    </row>
    <row r="23" spans="1:1" x14ac:dyDescent="0.25">
      <c r="A23" s="76" t="s">
        <v>249</v>
      </c>
    </row>
    <row r="24" spans="1:1" ht="15.75" customHeight="1" x14ac:dyDescent="0.25">
      <c r="A24" s="76" t="s">
        <v>120</v>
      </c>
    </row>
    <row r="25" spans="1:1" ht="30" x14ac:dyDescent="0.25">
      <c r="A25" s="76" t="s">
        <v>118</v>
      </c>
    </row>
    <row r="26" spans="1:1" ht="45" x14ac:dyDescent="0.25">
      <c r="A26" s="76" t="s">
        <v>119</v>
      </c>
    </row>
    <row r="27" spans="1:1" ht="30" x14ac:dyDescent="0.25">
      <c r="A27" s="76" t="s">
        <v>149</v>
      </c>
    </row>
    <row r="28" spans="1:1" x14ac:dyDescent="0.25">
      <c r="A28" s="73"/>
    </row>
    <row r="29" spans="1:1" s="75" customFormat="1" x14ac:dyDescent="0.25">
      <c r="A29" s="74" t="s">
        <v>121</v>
      </c>
    </row>
    <row r="30" spans="1:1" ht="45" x14ac:dyDescent="0.25">
      <c r="A30" s="76" t="s">
        <v>122</v>
      </c>
    </row>
    <row r="31" spans="1:1" ht="75" x14ac:dyDescent="0.25">
      <c r="A31" s="76" t="s">
        <v>232</v>
      </c>
    </row>
    <row r="32" spans="1:1" ht="45" customHeight="1" x14ac:dyDescent="0.25">
      <c r="A32" s="76" t="s">
        <v>251</v>
      </c>
    </row>
    <row r="33" spans="1:1" ht="30" x14ac:dyDescent="0.25">
      <c r="A33" s="76" t="s">
        <v>233</v>
      </c>
    </row>
    <row r="34" spans="1:1" x14ac:dyDescent="0.25">
      <c r="A34" s="73"/>
    </row>
    <row r="35" spans="1:1" s="75" customFormat="1" x14ac:dyDescent="0.25">
      <c r="A35" s="74" t="s">
        <v>123</v>
      </c>
    </row>
    <row r="36" spans="1:1" ht="45" x14ac:dyDescent="0.25">
      <c r="A36" s="76" t="s">
        <v>124</v>
      </c>
    </row>
    <row r="37" spans="1:1" x14ac:dyDescent="0.25">
      <c r="A37" s="73"/>
    </row>
    <row r="38" spans="1:1" s="75" customFormat="1" x14ac:dyDescent="0.25">
      <c r="A38" s="74" t="s">
        <v>125</v>
      </c>
    </row>
    <row r="39" spans="1:1" ht="45" x14ac:dyDescent="0.25">
      <c r="A39" s="78" t="s">
        <v>128</v>
      </c>
    </row>
    <row r="40" spans="1:1" ht="30" x14ac:dyDescent="0.25">
      <c r="A40" s="78" t="s">
        <v>252</v>
      </c>
    </row>
    <row r="41" spans="1:1" ht="45" x14ac:dyDescent="0.25">
      <c r="A41" s="78" t="s">
        <v>127</v>
      </c>
    </row>
    <row r="42" spans="1:1" ht="30" x14ac:dyDescent="0.25">
      <c r="A42" s="78" t="s">
        <v>126</v>
      </c>
    </row>
    <row r="43" spans="1:1" x14ac:dyDescent="0.25">
      <c r="A43" s="76" t="s">
        <v>129</v>
      </c>
    </row>
    <row r="44" spans="1:1" x14ac:dyDescent="0.25">
      <c r="A44" s="73"/>
    </row>
    <row r="45" spans="1:1" s="75" customFormat="1" x14ac:dyDescent="0.25">
      <c r="A45" s="74" t="s">
        <v>130</v>
      </c>
    </row>
    <row r="46" spans="1:1" ht="45" x14ac:dyDescent="0.25">
      <c r="A46" s="76" t="s">
        <v>131</v>
      </c>
    </row>
    <row r="47" spans="1:1" x14ac:dyDescent="0.25">
      <c r="A47" s="76" t="s">
        <v>132</v>
      </c>
    </row>
    <row r="48" spans="1:1" x14ac:dyDescent="0.25">
      <c r="A48" s="73"/>
    </row>
    <row r="49" spans="1:1" s="75" customFormat="1" x14ac:dyDescent="0.25">
      <c r="A49" s="79" t="s">
        <v>133</v>
      </c>
    </row>
    <row r="50" spans="1:1" s="80" customFormat="1" ht="45" x14ac:dyDescent="0.25">
      <c r="A50" s="76" t="s">
        <v>138</v>
      </c>
    </row>
    <row r="51" spans="1:1" s="80" customFormat="1" ht="45" customHeight="1" x14ac:dyDescent="0.25">
      <c r="A51" s="76" t="s">
        <v>137</v>
      </c>
    </row>
    <row r="52" spans="1:1" s="80" customFormat="1" ht="45" x14ac:dyDescent="0.25">
      <c r="A52" s="76" t="s">
        <v>136</v>
      </c>
    </row>
    <row r="53" spans="1:1" s="80" customFormat="1" ht="105" x14ac:dyDescent="0.25">
      <c r="A53" s="76" t="s">
        <v>135</v>
      </c>
    </row>
    <row r="54" spans="1:1" x14ac:dyDescent="0.25">
      <c r="A54" s="73"/>
    </row>
    <row r="55" spans="1:1" s="75" customFormat="1" x14ac:dyDescent="0.25">
      <c r="A55" s="79" t="s">
        <v>134</v>
      </c>
    </row>
    <row r="56" spans="1:1" s="80" customFormat="1" ht="75" x14ac:dyDescent="0.25">
      <c r="A56" s="76" t="s">
        <v>253</v>
      </c>
    </row>
  </sheetData>
  <sheetProtection algorithmName="SHA-512" hashValue="kWxsqhH0KbP5AnBst8MK0d06uyrZd3VHY1sVE6T+v6sd2PMcr57DnlED97KZ9ie3Ey0zCJnOuCVgunH1YaryOA==" saltValue="Olu3qwgg+A9cfbq3k6uBXg==" spinCount="100000" sheet="1" objects="1" scenarios="1"/>
  <conditionalFormatting sqref="A49">
    <cfRule type="expression" dxfId="2" priority="3">
      <formula>$B$49="No"</formula>
    </cfRule>
  </conditionalFormatting>
  <conditionalFormatting sqref="A55">
    <cfRule type="expression" dxfId="1" priority="1">
      <formula>$B$49="No"</formula>
    </cfRule>
  </conditionalFormatting>
  <conditionalFormatting sqref="A39:A42 A49 A55">
    <cfRule type="expression" dxfId="0" priority="25">
      <formula>YEAR($B$13)&gt;YEAR(TODAY())</formula>
    </cfRule>
  </conditionalFormatting>
  <hyperlinks>
    <hyperlink ref="A3" r:id="rId1" xr:uid="{4DA2B985-B01C-45BD-BBA7-AB72A510D90A}"/>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5AFDE-2C69-412D-AA7D-F4EA0D1F882E}">
  <sheetPr codeName="Sheet5"/>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Variables</vt:lpstr>
      <vt:lpstr>Lists</vt:lpstr>
      <vt:lpstr>Validation</vt:lpstr>
      <vt:lpstr>Calculator</vt:lpstr>
      <vt:lpstr>Instructions</vt:lpstr>
      <vt:lpstr>Sheet2</vt:lpstr>
      <vt:lpstr>DistrictType</vt:lpstr>
      <vt:lpstr>Lists!Extract</vt:lpstr>
      <vt:lpstr>Calculator!Print_Area</vt:lpstr>
      <vt:lpstr>SODistrictType</vt:lpstr>
      <vt:lpstr>SOYesNo</vt:lpstr>
      <vt:lpstr>YesNo</vt:lpstr>
    </vt:vector>
  </TitlesOfParts>
  <Company>MN Office of the State Auditor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Nord</dc:creator>
  <cp:lastModifiedBy>Hayley Rowan</cp:lastModifiedBy>
  <cp:lastPrinted>2023-08-30T19:09:47Z</cp:lastPrinted>
  <dcterms:created xsi:type="dcterms:W3CDTF">2023-05-08T14:16:13Z</dcterms:created>
  <dcterms:modified xsi:type="dcterms:W3CDTF">2023-08-31T20:44:56Z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2023-05-08T17:17:18Z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0c5e1f57-94cd-4c96-9f53-6af348ef76b8</vt:lpwstr>
  </property>
  <property fmtid="{D5CDD505-2E9C-101B-9397-08002B2CF9AE}" pid="7" name="MSIP_Label_defa4170-0d19-0005-0004-bc88714345d2_ActionId">
    <vt:lpwstr>1b3dbe12-facb-4185-8ee5-feaea4a06740</vt:lpwstr>
  </property>
  <property fmtid="{D5CDD505-2E9C-101B-9397-08002B2CF9AE}" pid="8" name="MSIP_Label_defa4170-0d19-0005-0004-bc88714345d2_ContentBits">
    <vt:lpwstr>0</vt:lpwstr>
  </property>
</Properties>
</file>